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/Users/macbookpro/Library/CloudStorage/Dropbox/Mac (2)/Desktop/"/>
    </mc:Choice>
  </mc:AlternateContent>
  <xr:revisionPtr revIDLastSave="0" documentId="8_{1EFDAA78-CA97-D54A-9B77-3F5380018E4D}" xr6:coauthVersionLast="47" xr6:coauthVersionMax="47" xr10:uidLastSave="{00000000-0000-0000-0000-000000000000}"/>
  <bookViews>
    <workbookView xWindow="0" yWindow="660" windowWidth="28800" windowHeight="11800" firstSheet="8" activeTab="8" xr2:uid="{00000000-000D-0000-FFFF-FFFF00000000}"/>
  </bookViews>
  <sheets>
    <sheet name="General information" sheetId="5" r:id="rId1"/>
    <sheet name="Results_sample name" sheetId="4" r:id="rId2"/>
    <sheet name="para" sheetId="12" state="hidden" r:id="rId3"/>
    <sheet name="RC tree_sample name" sheetId="10" r:id="rId4"/>
    <sheet name="Results database" sheetId="13" r:id="rId5"/>
    <sheet name="Data sheet Part III" sheetId="14" r:id="rId6"/>
    <sheet name="Results_ x min" sheetId="17" r:id="rId7"/>
    <sheet name="Result_ xx min" sheetId="18" r:id="rId8"/>
    <sheet name="List of changes" sheetId="8" r:id="rId9"/>
  </sheets>
  <definedNames>
    <definedName name="T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5" i="4" l="1"/>
  <c r="D138" i="4" s="1"/>
  <c r="G17" i="14" l="1"/>
  <c r="G16" i="14"/>
  <c r="E72" i="14"/>
  <c r="E59" i="14"/>
  <c r="E46" i="14"/>
  <c r="G15" i="14" s="1"/>
  <c r="E33" i="14"/>
  <c r="G14" i="14"/>
  <c r="F63" i="14" l="1"/>
  <c r="F64" i="14"/>
  <c r="F65" i="14"/>
  <c r="F66" i="14"/>
  <c r="F67" i="14"/>
  <c r="F68" i="14"/>
  <c r="F69" i="14"/>
  <c r="F70" i="14"/>
  <c r="F71" i="14"/>
  <c r="F62" i="14"/>
  <c r="F37" i="14"/>
  <c r="F38" i="14"/>
  <c r="F39" i="14"/>
  <c r="F50" i="14"/>
  <c r="F51" i="14"/>
  <c r="F52" i="14"/>
  <c r="F53" i="14"/>
  <c r="F54" i="14"/>
  <c r="F55" i="14"/>
  <c r="F56" i="14"/>
  <c r="F57" i="14"/>
  <c r="F58" i="14"/>
  <c r="F49" i="14"/>
  <c r="F36" i="14"/>
  <c r="I72" i="14"/>
  <c r="I59" i="14"/>
  <c r="I46" i="14"/>
  <c r="C60" i="14"/>
  <c r="B60" i="14"/>
  <c r="B47" i="14"/>
  <c r="C47" i="14"/>
  <c r="D72" i="14"/>
  <c r="D60" i="14"/>
  <c r="D59" i="14"/>
  <c r="D47" i="14"/>
  <c r="C34" i="14"/>
  <c r="B34" i="14"/>
  <c r="D46" i="14"/>
  <c r="D34" i="14"/>
  <c r="D21" i="14"/>
  <c r="B21" i="14"/>
  <c r="C21" i="14"/>
  <c r="F72" i="14" l="1"/>
  <c r="G62" i="14" s="1"/>
  <c r="F46" i="14"/>
  <c r="G46" i="14" s="1"/>
  <c r="F59" i="14"/>
  <c r="G58" i="14" s="1"/>
  <c r="D159" i="4"/>
  <c r="E159" i="4"/>
  <c r="F159" i="4"/>
  <c r="G159" i="4"/>
  <c r="C159" i="4"/>
  <c r="G36" i="14" l="1"/>
  <c r="G49" i="14"/>
  <c r="G71" i="14"/>
  <c r="G72" i="14"/>
  <c r="G63" i="14"/>
  <c r="G66" i="14"/>
  <c r="G70" i="14"/>
  <c r="G67" i="14"/>
  <c r="G69" i="14"/>
  <c r="G68" i="14"/>
  <c r="G65" i="14"/>
  <c r="G64" i="14"/>
  <c r="G40" i="14"/>
  <c r="G42" i="14"/>
  <c r="G43" i="14"/>
  <c r="G38" i="14"/>
  <c r="G41" i="14"/>
  <c r="G45" i="14"/>
  <c r="G52" i="14"/>
  <c r="G37" i="14"/>
  <c r="G50" i="14"/>
  <c r="G44" i="14"/>
  <c r="G59" i="14"/>
  <c r="G54" i="14"/>
  <c r="G56" i="14"/>
  <c r="G51" i="14"/>
  <c r="G53" i="14"/>
  <c r="G55" i="14"/>
  <c r="G39" i="14"/>
  <c r="G57" i="14"/>
  <c r="F208" i="18"/>
  <c r="F207" i="18"/>
  <c r="F206" i="18"/>
  <c r="F205" i="18"/>
  <c r="F204" i="18"/>
  <c r="F203" i="18"/>
  <c r="F202" i="18"/>
  <c r="F201" i="18"/>
  <c r="F200" i="18"/>
  <c r="F199" i="18"/>
  <c r="F198" i="18"/>
  <c r="F197" i="18"/>
  <c r="F196" i="18"/>
  <c r="F195" i="18"/>
  <c r="D193" i="18" s="1"/>
  <c r="D54" i="18" s="1"/>
  <c r="E178" i="18"/>
  <c r="E181" i="18" s="1"/>
  <c r="D178" i="18"/>
  <c r="D181" i="18" s="1"/>
  <c r="D173" i="18"/>
  <c r="D174" i="18" s="1"/>
  <c r="D172" i="18"/>
  <c r="D170" i="18"/>
  <c r="D171" i="18" s="1"/>
  <c r="G169" i="18"/>
  <c r="G170" i="18" s="1"/>
  <c r="F169" i="18"/>
  <c r="F170" i="18" s="1"/>
  <c r="F171" i="18" s="1"/>
  <c r="E169" i="18"/>
  <c r="E170" i="18" s="1"/>
  <c r="D169" i="18"/>
  <c r="D133" i="18"/>
  <c r="D137" i="18" s="1"/>
  <c r="D101" i="18"/>
  <c r="D100" i="18"/>
  <c r="D83" i="18"/>
  <c r="C83" i="18"/>
  <c r="E82" i="18"/>
  <c r="B82" i="18"/>
  <c r="E81" i="18"/>
  <c r="B81" i="18"/>
  <c r="E80" i="18"/>
  <c r="B80" i="18"/>
  <c r="E79" i="18"/>
  <c r="B79" i="18"/>
  <c r="E78" i="18"/>
  <c r="B78" i="18"/>
  <c r="E77" i="18"/>
  <c r="B77" i="18"/>
  <c r="E76" i="18"/>
  <c r="E75" i="18"/>
  <c r="G69" i="18"/>
  <c r="D71" i="18" s="1"/>
  <c r="D69" i="18"/>
  <c r="K68" i="18"/>
  <c r="I68" i="18"/>
  <c r="H68" i="18"/>
  <c r="E68" i="18"/>
  <c r="I67" i="18"/>
  <c r="K67" i="18" s="1"/>
  <c r="H67" i="18"/>
  <c r="E67" i="18"/>
  <c r="I66" i="18"/>
  <c r="K66" i="18" s="1"/>
  <c r="H66" i="18"/>
  <c r="E66" i="18"/>
  <c r="I65" i="18"/>
  <c r="K65" i="18" s="1"/>
  <c r="H65" i="18"/>
  <c r="E65" i="18"/>
  <c r="I64" i="18"/>
  <c r="K64" i="18" s="1"/>
  <c r="H64" i="18"/>
  <c r="E64" i="18"/>
  <c r="I63" i="18"/>
  <c r="K63" i="18" s="1"/>
  <c r="E63" i="18"/>
  <c r="I62" i="18"/>
  <c r="E62" i="18"/>
  <c r="H62" i="18" s="1"/>
  <c r="I61" i="18"/>
  <c r="E61" i="18"/>
  <c r="E69" i="18" s="1"/>
  <c r="D49" i="18"/>
  <c r="D46" i="18"/>
  <c r="D45" i="18"/>
  <c r="D42" i="18"/>
  <c r="D41" i="18"/>
  <c r="D36" i="18"/>
  <c r="D35" i="18"/>
  <c r="D34" i="18"/>
  <c r="B4" i="18"/>
  <c r="D142" i="4"/>
  <c r="F208" i="17"/>
  <c r="F207" i="17"/>
  <c r="F206" i="17"/>
  <c r="F205" i="17"/>
  <c r="F204" i="17"/>
  <c r="F203" i="17"/>
  <c r="F202" i="17"/>
  <c r="F201" i="17"/>
  <c r="F200" i="17"/>
  <c r="F199" i="17"/>
  <c r="F198" i="17"/>
  <c r="F197" i="17"/>
  <c r="F196" i="17"/>
  <c r="F195" i="17"/>
  <c r="D193" i="17"/>
  <c r="D192" i="17"/>
  <c r="D55" i="17" s="1"/>
  <c r="E181" i="17"/>
  <c r="E178" i="17"/>
  <c r="D178" i="17"/>
  <c r="D181" i="17" s="1"/>
  <c r="D173" i="17"/>
  <c r="D174" i="17" s="1"/>
  <c r="D172" i="17"/>
  <c r="E170" i="17"/>
  <c r="G169" i="17"/>
  <c r="G170" i="17" s="1"/>
  <c r="F169" i="17"/>
  <c r="F170" i="17" s="1"/>
  <c r="F171" i="17" s="1"/>
  <c r="E169" i="17"/>
  <c r="D169" i="17"/>
  <c r="D170" i="17" s="1"/>
  <c r="D171" i="17" s="1"/>
  <c r="D136" i="17"/>
  <c r="D133" i="17"/>
  <c r="D137" i="17" s="1"/>
  <c r="D101" i="17"/>
  <c r="D100" i="17"/>
  <c r="D83" i="17"/>
  <c r="C83" i="17"/>
  <c r="E82" i="17"/>
  <c r="B82" i="17"/>
  <c r="E81" i="17"/>
  <c r="B81" i="17"/>
  <c r="E80" i="17"/>
  <c r="B80" i="17"/>
  <c r="E79" i="17"/>
  <c r="B79" i="17"/>
  <c r="E78" i="17"/>
  <c r="B78" i="17"/>
  <c r="E77" i="17"/>
  <c r="B77" i="17"/>
  <c r="E76" i="17"/>
  <c r="E75" i="17"/>
  <c r="G69" i="17"/>
  <c r="D71" i="17" s="1"/>
  <c r="D69" i="17"/>
  <c r="I68" i="17"/>
  <c r="K68" i="17" s="1"/>
  <c r="H68" i="17"/>
  <c r="E68" i="17"/>
  <c r="I67" i="17"/>
  <c r="K67" i="17" s="1"/>
  <c r="H67" i="17"/>
  <c r="E67" i="17"/>
  <c r="I66" i="17"/>
  <c r="K66" i="17" s="1"/>
  <c r="H66" i="17"/>
  <c r="E66" i="17"/>
  <c r="I65" i="17"/>
  <c r="K65" i="17" s="1"/>
  <c r="H65" i="17"/>
  <c r="E65" i="17"/>
  <c r="I64" i="17"/>
  <c r="K64" i="17" s="1"/>
  <c r="H64" i="17"/>
  <c r="E64" i="17"/>
  <c r="I63" i="17"/>
  <c r="K63" i="17" s="1"/>
  <c r="E63" i="17"/>
  <c r="I62" i="17"/>
  <c r="E62" i="17"/>
  <c r="I61" i="17"/>
  <c r="E61" i="17"/>
  <c r="D54" i="17"/>
  <c r="D49" i="17"/>
  <c r="D46" i="17"/>
  <c r="D45" i="17"/>
  <c r="D42" i="17"/>
  <c r="D41" i="17"/>
  <c r="D36" i="17"/>
  <c r="D35" i="17"/>
  <c r="D34" i="17"/>
  <c r="B4" i="17"/>
  <c r="I69" i="17" l="1"/>
  <c r="I69" i="18"/>
  <c r="D182" i="18"/>
  <c r="D51" i="18" s="1"/>
  <c r="F62" i="17"/>
  <c r="E83" i="17"/>
  <c r="K69" i="17"/>
  <c r="L69" i="17" s="1"/>
  <c r="K69" i="18"/>
  <c r="L69" i="18" s="1"/>
  <c r="E83" i="18"/>
  <c r="D192" i="18"/>
  <c r="D55" i="18" s="1"/>
  <c r="E69" i="17"/>
  <c r="D182" i="17"/>
  <c r="D51" i="17" s="1"/>
  <c r="F61" i="18"/>
  <c r="D102" i="18"/>
  <c r="D103" i="18" s="1"/>
  <c r="D32" i="18" s="1"/>
  <c r="H61" i="18"/>
  <c r="H69" i="18" s="1"/>
  <c r="F62" i="18"/>
  <c r="D136" i="18"/>
  <c r="D138" i="18" s="1"/>
  <c r="D39" i="18" s="1"/>
  <c r="H61" i="17"/>
  <c r="H69" i="17" s="1"/>
  <c r="D102" i="17"/>
  <c r="D103" i="17" s="1"/>
  <c r="D32" i="17" s="1"/>
  <c r="H62" i="17"/>
  <c r="D138" i="17"/>
  <c r="D39" i="17" s="1"/>
  <c r="F61" i="17"/>
  <c r="F211" i="4" l="1"/>
  <c r="F199" i="4"/>
  <c r="F200" i="4"/>
  <c r="F201" i="4"/>
  <c r="F202" i="4"/>
  <c r="F203" i="4"/>
  <c r="F204" i="4"/>
  <c r="F205" i="4"/>
  <c r="F206" i="4"/>
  <c r="F207" i="4"/>
  <c r="F208" i="4"/>
  <c r="F209" i="4"/>
  <c r="F210" i="4"/>
  <c r="F198" i="4"/>
  <c r="D195" i="4" s="1"/>
  <c r="D196" i="4" l="1"/>
  <c r="D54" i="4" s="1"/>
  <c r="I64" i="4"/>
  <c r="I65" i="4"/>
  <c r="I66" i="4"/>
  <c r="I67" i="4"/>
  <c r="I68" i="4"/>
  <c r="A4" i="10" l="1"/>
  <c r="D18" i="14" l="1"/>
  <c r="H65" i="14" l="1"/>
  <c r="H39" i="14"/>
  <c r="H63" i="14"/>
  <c r="H40" i="14"/>
  <c r="H37" i="14"/>
  <c r="H66" i="14"/>
  <c r="H51" i="14"/>
  <c r="H62" i="14"/>
  <c r="H38" i="14"/>
  <c r="H49" i="14"/>
  <c r="H52" i="14"/>
  <c r="H50" i="14"/>
  <c r="H53" i="14"/>
  <c r="H36" i="14"/>
  <c r="H64" i="14"/>
  <c r="H72" i="14"/>
  <c r="H46" i="14"/>
  <c r="H59" i="14"/>
  <c r="F16" i="14"/>
  <c r="F17" i="14"/>
  <c r="F15" i="14"/>
  <c r="F14" i="14"/>
  <c r="F18" i="14" l="1"/>
  <c r="D46" i="4" l="1"/>
  <c r="AA8" i="13" s="1"/>
  <c r="D45" i="4" l="1"/>
  <c r="Z8" i="13" s="1"/>
  <c r="D36" i="4"/>
  <c r="Y8" i="13" s="1"/>
  <c r="T8" i="13" l="1"/>
  <c r="R8" i="13"/>
  <c r="P8" i="13"/>
  <c r="N8" i="13"/>
  <c r="F8" i="13"/>
  <c r="E8" i="13"/>
  <c r="D8" i="13"/>
  <c r="C8" i="13"/>
  <c r="B8" i="13"/>
  <c r="A8" i="13"/>
  <c r="U8" i="13" l="1"/>
  <c r="D42" i="4" l="1"/>
  <c r="S8" i="13" s="1"/>
  <c r="D41" i="4"/>
  <c r="O8" i="13" s="1"/>
  <c r="D35" i="4"/>
  <c r="Q8" i="13" s="1"/>
  <c r="D34" i="4"/>
  <c r="M8" i="13" s="1"/>
  <c r="D55" i="4" l="1"/>
  <c r="V8" i="13" s="1"/>
  <c r="H59" i="12" l="1"/>
  <c r="G59" i="12"/>
  <c r="N69" i="12" s="1"/>
  <c r="C59" i="12"/>
  <c r="B59" i="12"/>
  <c r="AB56" i="12"/>
  <c r="Z56" i="12"/>
  <c r="Y56" i="12"/>
  <c r="X56" i="12"/>
  <c r="W56" i="12"/>
  <c r="V56" i="12"/>
  <c r="U56" i="12"/>
  <c r="T56" i="12"/>
  <c r="R56" i="12"/>
  <c r="Q56" i="12"/>
  <c r="P56" i="12"/>
  <c r="O56" i="12"/>
  <c r="N56" i="12"/>
  <c r="M56" i="12"/>
  <c r="L56" i="12"/>
  <c r="J56" i="12"/>
  <c r="I56" i="12"/>
  <c r="H56" i="12"/>
  <c r="G56" i="12"/>
  <c r="F56" i="12"/>
  <c r="E56" i="12"/>
  <c r="D56" i="12"/>
  <c r="C56" i="12"/>
  <c r="B56" i="12"/>
  <c r="AH96" i="12" l="1"/>
  <c r="AC56" i="12"/>
  <c r="H60" i="12"/>
  <c r="H61" i="12" s="1"/>
  <c r="D59" i="12"/>
  <c r="G60" i="12"/>
  <c r="G61" i="12" s="1"/>
  <c r="Q75" i="12"/>
  <c r="Y75" i="12"/>
  <c r="AG75" i="12"/>
  <c r="S76" i="12"/>
  <c r="AA76" i="12"/>
  <c r="M77" i="12"/>
  <c r="U77" i="12"/>
  <c r="AC77" i="12"/>
  <c r="O78" i="12"/>
  <c r="W78" i="12"/>
  <c r="AE78" i="12"/>
  <c r="Q79" i="12"/>
  <c r="Y79" i="12"/>
  <c r="AG79" i="12"/>
  <c r="S80" i="12"/>
  <c r="AA80" i="12"/>
  <c r="M81" i="12"/>
  <c r="U81" i="12"/>
  <c r="AC81" i="12"/>
  <c r="O82" i="12"/>
  <c r="W82" i="12"/>
  <c r="AE82" i="12"/>
  <c r="Q83" i="12"/>
  <c r="Y83" i="12"/>
  <c r="AG83" i="12"/>
  <c r="S84" i="12"/>
  <c r="AA84" i="12"/>
  <c r="M85" i="12"/>
  <c r="U85" i="12"/>
  <c r="AC85" i="12"/>
  <c r="O86" i="12"/>
  <c r="W86" i="12"/>
  <c r="AE86" i="12"/>
  <c r="Q87" i="12"/>
  <c r="Y87" i="12"/>
  <c r="AG87" i="12"/>
  <c r="S88" i="12"/>
  <c r="AA88" i="12"/>
  <c r="M89" i="12"/>
  <c r="U89" i="12"/>
  <c r="AC89" i="12"/>
  <c r="O90" i="12"/>
  <c r="W90" i="12"/>
  <c r="AE90" i="12"/>
  <c r="Q91" i="12"/>
  <c r="Y91" i="12"/>
  <c r="AG91" i="12"/>
  <c r="S92" i="12"/>
  <c r="AA92" i="12"/>
  <c r="M93" i="12"/>
  <c r="U93" i="12"/>
  <c r="AC93" i="12"/>
  <c r="O94" i="12"/>
  <c r="W94" i="12"/>
  <c r="AE94" i="12"/>
  <c r="Q95" i="12"/>
  <c r="Y95" i="12"/>
  <c r="AG95" i="12"/>
  <c r="S96" i="12"/>
  <c r="AA96" i="12"/>
  <c r="R75" i="12"/>
  <c r="Z75" i="12"/>
  <c r="AH75" i="12"/>
  <c r="T76" i="12"/>
  <c r="AB76" i="12"/>
  <c r="N77" i="12"/>
  <c r="V77" i="12"/>
  <c r="AD77" i="12"/>
  <c r="P78" i="12"/>
  <c r="X78" i="12"/>
  <c r="AF78" i="12"/>
  <c r="R79" i="12"/>
  <c r="Z79" i="12"/>
  <c r="AH79" i="12"/>
  <c r="T80" i="12"/>
  <c r="AB80" i="12"/>
  <c r="N81" i="12"/>
  <c r="V81" i="12"/>
  <c r="AD81" i="12"/>
  <c r="P82" i="12"/>
  <c r="X82" i="12"/>
  <c r="AF82" i="12"/>
  <c r="R83" i="12"/>
  <c r="Z83" i="12"/>
  <c r="AH83" i="12"/>
  <c r="T84" i="12"/>
  <c r="AB84" i="12"/>
  <c r="N85" i="12"/>
  <c r="V85" i="12"/>
  <c r="AD85" i="12"/>
  <c r="P86" i="12"/>
  <c r="X86" i="12"/>
  <c r="AF86" i="12"/>
  <c r="R87" i="12"/>
  <c r="Z87" i="12"/>
  <c r="AH87" i="12"/>
  <c r="T88" i="12"/>
  <c r="AB88" i="12"/>
  <c r="N89" i="12"/>
  <c r="V89" i="12"/>
  <c r="AD89" i="12"/>
  <c r="P90" i="12"/>
  <c r="X90" i="12"/>
  <c r="AF90" i="12"/>
  <c r="R91" i="12"/>
  <c r="Z91" i="12"/>
  <c r="AH91" i="12"/>
  <c r="T92" i="12"/>
  <c r="AB92" i="12"/>
  <c r="N93" i="12"/>
  <c r="V93" i="12"/>
  <c r="AD93" i="12"/>
  <c r="P94" i="12"/>
  <c r="X94" i="12"/>
  <c r="AF94" i="12"/>
  <c r="R95" i="12"/>
  <c r="Z95" i="12"/>
  <c r="AH95" i="12"/>
  <c r="T96" i="12"/>
  <c r="AB96" i="12"/>
  <c r="S75" i="12"/>
  <c r="AA75" i="12"/>
  <c r="M76" i="12"/>
  <c r="U76" i="12"/>
  <c r="AC76" i="12"/>
  <c r="O77" i="12"/>
  <c r="W77" i="12"/>
  <c r="AE77" i="12"/>
  <c r="Q78" i="12"/>
  <c r="Y78" i="12"/>
  <c r="AG78" i="12"/>
  <c r="S79" i="12"/>
  <c r="AA79" i="12"/>
  <c r="M80" i="12"/>
  <c r="U80" i="12"/>
  <c r="AC80" i="12"/>
  <c r="O81" i="12"/>
  <c r="W81" i="12"/>
  <c r="AE81" i="12"/>
  <c r="Q82" i="12"/>
  <c r="Y82" i="12"/>
  <c r="AG82" i="12"/>
  <c r="S83" i="12"/>
  <c r="AA83" i="12"/>
  <c r="M84" i="12"/>
  <c r="U84" i="12"/>
  <c r="AC84" i="12"/>
  <c r="O85" i="12"/>
  <c r="W85" i="12"/>
  <c r="AE85" i="12"/>
  <c r="Q86" i="12"/>
  <c r="Y86" i="12"/>
  <c r="AG86" i="12"/>
  <c r="S87" i="12"/>
  <c r="AA87" i="12"/>
  <c r="M88" i="12"/>
  <c r="U88" i="12"/>
  <c r="AC88" i="12"/>
  <c r="O89" i="12"/>
  <c r="W89" i="12"/>
  <c r="AE89" i="12"/>
  <c r="Q90" i="12"/>
  <c r="Y90" i="12"/>
  <c r="AG90" i="12"/>
  <c r="S91" i="12"/>
  <c r="AA91" i="12"/>
  <c r="M92" i="12"/>
  <c r="U92" i="12"/>
  <c r="AC92" i="12"/>
  <c r="O93" i="12"/>
  <c r="W93" i="12"/>
  <c r="AE93" i="12"/>
  <c r="Q94" i="12"/>
  <c r="Y94" i="12"/>
  <c r="AG94" i="12"/>
  <c r="S95" i="12"/>
  <c r="AA95" i="12"/>
  <c r="M96" i="12"/>
  <c r="U96" i="12"/>
  <c r="AC96" i="12"/>
  <c r="T75" i="12"/>
  <c r="AB75" i="12"/>
  <c r="N76" i="12"/>
  <c r="V76" i="12"/>
  <c r="AD76" i="12"/>
  <c r="P77" i="12"/>
  <c r="X77" i="12"/>
  <c r="AF77" i="12"/>
  <c r="R78" i="12"/>
  <c r="Z78" i="12"/>
  <c r="AH78" i="12"/>
  <c r="T79" i="12"/>
  <c r="AB79" i="12"/>
  <c r="N80" i="12"/>
  <c r="V80" i="12"/>
  <c r="AD80" i="12"/>
  <c r="P81" i="12"/>
  <c r="X81" i="12"/>
  <c r="AF81" i="12"/>
  <c r="R82" i="12"/>
  <c r="Z82" i="12"/>
  <c r="AH82" i="12"/>
  <c r="T83" i="12"/>
  <c r="AB83" i="12"/>
  <c r="N84" i="12"/>
  <c r="V84" i="12"/>
  <c r="AD84" i="12"/>
  <c r="P85" i="12"/>
  <c r="X85" i="12"/>
  <c r="AF85" i="12"/>
  <c r="R86" i="12"/>
  <c r="Z86" i="12"/>
  <c r="AH86" i="12"/>
  <c r="T87" i="12"/>
  <c r="AB87" i="12"/>
  <c r="N88" i="12"/>
  <c r="V88" i="12"/>
  <c r="AD88" i="12"/>
  <c r="P89" i="12"/>
  <c r="X89" i="12"/>
  <c r="AF89" i="12"/>
  <c r="R90" i="12"/>
  <c r="Z90" i="12"/>
  <c r="AH90" i="12"/>
  <c r="T91" i="12"/>
  <c r="AB91" i="12"/>
  <c r="N92" i="12"/>
  <c r="V92" i="12"/>
  <c r="AD92" i="12"/>
  <c r="P93" i="12"/>
  <c r="X93" i="12"/>
  <c r="AF93" i="12"/>
  <c r="R94" i="12"/>
  <c r="Z94" i="12"/>
  <c r="AH94" i="12"/>
  <c r="T95" i="12"/>
  <c r="AB95" i="12"/>
  <c r="N96" i="12"/>
  <c r="V96" i="12"/>
  <c r="AD96" i="12"/>
  <c r="M75" i="12"/>
  <c r="U75" i="12"/>
  <c r="AC75" i="12"/>
  <c r="O76" i="12"/>
  <c r="W76" i="12"/>
  <c r="AE76" i="12"/>
  <c r="Q77" i="12"/>
  <c r="Y77" i="12"/>
  <c r="AG77" i="12"/>
  <c r="S78" i="12"/>
  <c r="AA78" i="12"/>
  <c r="M79" i="12"/>
  <c r="U79" i="12"/>
  <c r="AC79" i="12"/>
  <c r="O80" i="12"/>
  <c r="W80" i="12"/>
  <c r="AE80" i="12"/>
  <c r="Q81" i="12"/>
  <c r="Y81" i="12"/>
  <c r="AG81" i="12"/>
  <c r="S82" i="12"/>
  <c r="AA82" i="12"/>
  <c r="M83" i="12"/>
  <c r="U83" i="12"/>
  <c r="AC83" i="12"/>
  <c r="O84" i="12"/>
  <c r="W84" i="12"/>
  <c r="AE84" i="12"/>
  <c r="Q85" i="12"/>
  <c r="Y85" i="12"/>
  <c r="AG85" i="12"/>
  <c r="S86" i="12"/>
  <c r="AA86" i="12"/>
  <c r="M87" i="12"/>
  <c r="U87" i="12"/>
  <c r="AC87" i="12"/>
  <c r="O88" i="12"/>
  <c r="W88" i="12"/>
  <c r="AE88" i="12"/>
  <c r="Q89" i="12"/>
  <c r="Y89" i="12"/>
  <c r="AG89" i="12"/>
  <c r="S90" i="12"/>
  <c r="AA90" i="12"/>
  <c r="M91" i="12"/>
  <c r="U91" i="12"/>
  <c r="AC91" i="12"/>
  <c r="O92" i="12"/>
  <c r="W92" i="12"/>
  <c r="AE92" i="12"/>
  <c r="Q93" i="12"/>
  <c r="Y93" i="12"/>
  <c r="AG93" i="12"/>
  <c r="S94" i="12"/>
  <c r="AA94" i="12"/>
  <c r="M95" i="12"/>
  <c r="U95" i="12"/>
  <c r="AC95" i="12"/>
  <c r="O96" i="12"/>
  <c r="W96" i="12"/>
  <c r="AE96" i="12"/>
  <c r="N75" i="12"/>
  <c r="V75" i="12"/>
  <c r="AD75" i="12"/>
  <c r="P76" i="12"/>
  <c r="X76" i="12"/>
  <c r="AF76" i="12"/>
  <c r="R77" i="12"/>
  <c r="Z77" i="12"/>
  <c r="AH77" i="12"/>
  <c r="T78" i="12"/>
  <c r="AB78" i="12"/>
  <c r="N79" i="12"/>
  <c r="V79" i="12"/>
  <c r="AD79" i="12"/>
  <c r="P80" i="12"/>
  <c r="X80" i="12"/>
  <c r="AF80" i="12"/>
  <c r="R81" i="12"/>
  <c r="Z81" i="12"/>
  <c r="AH81" i="12"/>
  <c r="T82" i="12"/>
  <c r="AB82" i="12"/>
  <c r="N83" i="12"/>
  <c r="V83" i="12"/>
  <c r="AD83" i="12"/>
  <c r="P84" i="12"/>
  <c r="X84" i="12"/>
  <c r="AF84" i="12"/>
  <c r="R85" i="12"/>
  <c r="Z85" i="12"/>
  <c r="AH85" i="12"/>
  <c r="T86" i="12"/>
  <c r="AB86" i="12"/>
  <c r="N87" i="12"/>
  <c r="V87" i="12"/>
  <c r="AD87" i="12"/>
  <c r="P88" i="12"/>
  <c r="X88" i="12"/>
  <c r="AF88" i="12"/>
  <c r="R89" i="12"/>
  <c r="Z89" i="12"/>
  <c r="AH89" i="12"/>
  <c r="T90" i="12"/>
  <c r="AB90" i="12"/>
  <c r="N91" i="12"/>
  <c r="V91" i="12"/>
  <c r="AD91" i="12"/>
  <c r="P92" i="12"/>
  <c r="X92" i="12"/>
  <c r="AF92" i="12"/>
  <c r="R93" i="12"/>
  <c r="Z93" i="12"/>
  <c r="AH93" i="12"/>
  <c r="T94" i="12"/>
  <c r="AB94" i="12"/>
  <c r="N95" i="12"/>
  <c r="V95" i="12"/>
  <c r="AD95" i="12"/>
  <c r="P96" i="12"/>
  <c r="X96" i="12"/>
  <c r="AF96" i="12"/>
  <c r="O75" i="12"/>
  <c r="W75" i="12"/>
  <c r="AE75" i="12"/>
  <c r="Q76" i="12"/>
  <c r="Y76" i="12"/>
  <c r="AG76" i="12"/>
  <c r="S77" i="12"/>
  <c r="AA77" i="12"/>
  <c r="M78" i="12"/>
  <c r="U78" i="12"/>
  <c r="AC78" i="12"/>
  <c r="O79" i="12"/>
  <c r="W79" i="12"/>
  <c r="AE79" i="12"/>
  <c r="Q80" i="12"/>
  <c r="Y80" i="12"/>
  <c r="AG80" i="12"/>
  <c r="S81" i="12"/>
  <c r="AA81" i="12"/>
  <c r="M82" i="12"/>
  <c r="U82" i="12"/>
  <c r="AC82" i="12"/>
  <c r="O83" i="12"/>
  <c r="W83" i="12"/>
  <c r="AE83" i="12"/>
  <c r="Q84" i="12"/>
  <c r="Y84" i="12"/>
  <c r="AG84" i="12"/>
  <c r="S85" i="12"/>
  <c r="AA85" i="12"/>
  <c r="M86" i="12"/>
  <c r="U86" i="12"/>
  <c r="AC86" i="12"/>
  <c r="O87" i="12"/>
  <c r="W87" i="12"/>
  <c r="AE87" i="12"/>
  <c r="Q88" i="12"/>
  <c r="Y88" i="12"/>
  <c r="AG88" i="12"/>
  <c r="S89" i="12"/>
  <c r="AA89" i="12"/>
  <c r="M90" i="12"/>
  <c r="U90" i="12"/>
  <c r="AC90" i="12"/>
  <c r="O91" i="12"/>
  <c r="W91" i="12"/>
  <c r="AE91" i="12"/>
  <c r="Q92" i="12"/>
  <c r="Y92" i="12"/>
  <c r="AG92" i="12"/>
  <c r="S93" i="12"/>
  <c r="AA93" i="12"/>
  <c r="M94" i="12"/>
  <c r="U94" i="12"/>
  <c r="AC94" i="12"/>
  <c r="O95" i="12"/>
  <c r="W95" i="12"/>
  <c r="AE95" i="12"/>
  <c r="Q96" i="12"/>
  <c r="Y96" i="12"/>
  <c r="AG96" i="12"/>
  <c r="P75" i="12"/>
  <c r="X75" i="12"/>
  <c r="AF75" i="12"/>
  <c r="R76" i="12"/>
  <c r="Z76" i="12"/>
  <c r="AH76" i="12"/>
  <c r="T77" i="12"/>
  <c r="AB77" i="12"/>
  <c r="N78" i="12"/>
  <c r="V78" i="12"/>
  <c r="AD78" i="12"/>
  <c r="P79" i="12"/>
  <c r="X79" i="12"/>
  <c r="AF79" i="12"/>
  <c r="R80" i="12"/>
  <c r="Z80" i="12"/>
  <c r="AH80" i="12"/>
  <c r="T81" i="12"/>
  <c r="AB81" i="12"/>
  <c r="N82" i="12"/>
  <c r="V82" i="12"/>
  <c r="AD82" i="12"/>
  <c r="P83" i="12"/>
  <c r="X83" i="12"/>
  <c r="AF83" i="12"/>
  <c r="R84" i="12"/>
  <c r="Z84" i="12"/>
  <c r="AH84" i="12"/>
  <c r="T85" i="12"/>
  <c r="AB85" i="12"/>
  <c r="N86" i="12"/>
  <c r="V86" i="12"/>
  <c r="AD86" i="12"/>
  <c r="P87" i="12"/>
  <c r="X87" i="12"/>
  <c r="AF87" i="12"/>
  <c r="R88" i="12"/>
  <c r="Z88" i="12"/>
  <c r="AH88" i="12"/>
  <c r="T89" i="12"/>
  <c r="AB89" i="12"/>
  <c r="N90" i="12"/>
  <c r="V90" i="12"/>
  <c r="AD90" i="12"/>
  <c r="P91" i="12"/>
  <c r="X91" i="12"/>
  <c r="AF91" i="12"/>
  <c r="R92" i="12"/>
  <c r="Z92" i="12"/>
  <c r="AH92" i="12"/>
  <c r="T93" i="12"/>
  <c r="AB93" i="12"/>
  <c r="N94" i="12"/>
  <c r="V94" i="12"/>
  <c r="AD94" i="12"/>
  <c r="P95" i="12"/>
  <c r="X95" i="12"/>
  <c r="AF95" i="12"/>
  <c r="R96" i="12"/>
  <c r="Z96" i="12"/>
  <c r="L69" i="12" l="1"/>
  <c r="D60" i="12"/>
  <c r="I60" i="12" s="1"/>
  <c r="O69" i="12"/>
  <c r="M69" i="12" l="1"/>
  <c r="D61" i="12"/>
  <c r="I61" i="12" s="1"/>
  <c r="J61" i="12" s="1"/>
  <c r="D181" i="4" l="1"/>
  <c r="D176" i="4"/>
  <c r="E75" i="4" l="1"/>
  <c r="E76" i="4"/>
  <c r="E181" i="4"/>
  <c r="D184" i="4" l="1"/>
  <c r="E184" i="4"/>
  <c r="G173" i="4"/>
  <c r="G174" i="4" s="1"/>
  <c r="F173" i="4"/>
  <c r="F174" i="4" s="1"/>
  <c r="E173" i="4"/>
  <c r="E174" i="4" s="1"/>
  <c r="D173" i="4"/>
  <c r="D174" i="4" s="1"/>
  <c r="C83" i="4"/>
  <c r="D83" i="4"/>
  <c r="K68" i="4"/>
  <c r="K67" i="4"/>
  <c r="K66" i="4"/>
  <c r="K65" i="4"/>
  <c r="K64" i="4"/>
  <c r="E82" i="4"/>
  <c r="B82" i="4"/>
  <c r="E81" i="4"/>
  <c r="B81" i="4"/>
  <c r="E80" i="4"/>
  <c r="B80" i="4"/>
  <c r="E79" i="4"/>
  <c r="B79" i="4"/>
  <c r="E78" i="4"/>
  <c r="B78" i="4"/>
  <c r="E77" i="4"/>
  <c r="I63" i="4" s="1"/>
  <c r="K63" i="4" s="1"/>
  <c r="B77" i="4"/>
  <c r="D185" i="4" l="1"/>
  <c r="D51" i="4" s="1"/>
  <c r="I8" i="13" s="1"/>
  <c r="F175" i="4"/>
  <c r="D175" i="4"/>
  <c r="E83" i="4"/>
  <c r="D177" i="4" l="1"/>
  <c r="D49" i="4" s="1"/>
  <c r="H8" i="13" s="1"/>
  <c r="D139" i="4"/>
  <c r="D178" i="4" l="1"/>
  <c r="D103" i="4"/>
  <c r="D102" i="4"/>
  <c r="D69" i="4" l="1"/>
  <c r="E61" i="4" s="1"/>
  <c r="F61" i="4" s="1"/>
  <c r="H68" i="4"/>
  <c r="H67" i="4"/>
  <c r="H66" i="4"/>
  <c r="H65" i="4"/>
  <c r="H64" i="4"/>
  <c r="E62" i="4" l="1"/>
  <c r="E63" i="4"/>
  <c r="E64" i="4"/>
  <c r="E65" i="4"/>
  <c r="E66" i="4"/>
  <c r="E67" i="4"/>
  <c r="E68" i="4"/>
  <c r="F62" i="4" l="1"/>
  <c r="G69" i="4" s="1"/>
  <c r="D71" i="4" s="1"/>
  <c r="E69" i="4"/>
  <c r="D140" i="4" l="1"/>
  <c r="H61" i="4"/>
  <c r="I61" i="4" s="1"/>
  <c r="D104" i="4"/>
  <c r="D105" i="4" s="1"/>
  <c r="D32" i="4" s="1"/>
  <c r="J8" i="13" s="1"/>
  <c r="H62" i="4"/>
  <c r="H69" i="4" l="1"/>
  <c r="I62" i="4"/>
  <c r="I69" i="4" s="1"/>
  <c r="B4" i="4"/>
  <c r="K69" i="4" l="1"/>
  <c r="L69" i="4" s="1"/>
  <c r="D39" i="4"/>
  <c r="K8" i="13" s="1"/>
  <c r="L8" i="13" s="1"/>
  <c r="D33" i="14" l="1"/>
  <c r="F24" i="14" l="1"/>
  <c r="H24" i="14" s="1"/>
  <c r="F25" i="14"/>
  <c r="F23" i="14"/>
  <c r="H23" i="14" s="1"/>
  <c r="F27" i="14"/>
  <c r="H27" i="14" s="1"/>
  <c r="F26" i="14"/>
  <c r="H26" i="14" s="1"/>
  <c r="H25" i="14"/>
  <c r="I33" i="14" s="1"/>
  <c r="C9" i="14" s="1"/>
  <c r="C10" i="14" s="1"/>
  <c r="F33" i="14" l="1"/>
  <c r="G33" i="14" s="1"/>
  <c r="H33" i="14" l="1"/>
  <c r="G23" i="14"/>
  <c r="G26" i="14"/>
  <c r="G24" i="14"/>
  <c r="G27" i="14"/>
  <c r="G2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" authorId="0" shapeId="0" xr:uid="{462D013F-53B8-49AD-A9CE-416319BB1EFF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Coarse Reject 1</t>
        </r>
      </text>
    </comment>
    <comment ref="C2" authorId="0" shapeId="0" xr:uid="{D1A56956-1552-4769-814F-BC45AF434C15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Coarse Reject 2</t>
        </r>
      </text>
    </comment>
    <comment ref="D2" authorId="0" shapeId="0" xr:uid="{567D4F03-DA61-422E-94AA-A7151776FE66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Fine Reject 1</t>
        </r>
      </text>
    </comment>
    <comment ref="E2" authorId="0" shapeId="0" xr:uid="{F54A6948-97CC-408E-8762-19E2E32BA0D1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Fine Reject 2</t>
        </r>
      </text>
    </comment>
    <comment ref="F2" authorId="0" shapeId="0" xr:uid="{BE8EE4C6-0B0B-4194-B1AE-6BAA0AAF6144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Yield</t>
        </r>
      </text>
    </comment>
    <comment ref="I2" authorId="0" shapeId="0" xr:uid="{79B16E70-6B6B-4D45-98EC-12E3294B26C1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Visual impurities</t>
        </r>
      </text>
    </comment>
    <comment ref="J2" authorId="0" shapeId="0" xr:uid="{2F55052E-AC8F-47A9-9C4F-FBDF9D2A2DF5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Sheet Adhesion</t>
        </r>
      </text>
    </comment>
    <comment ref="L2" authorId="0" shapeId="0" xr:uid="{FD5C521F-391A-42C8-908C-52EF9078F22F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Coarse Reject</t>
        </r>
      </text>
    </comment>
    <comment ref="M2" authorId="0" shapeId="0" xr:uid="{450F67C8-B11F-49A6-989B-BB2C92FC2CF0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Fine Reject</t>
        </r>
      </text>
    </comment>
    <comment ref="N2" authorId="0" shapeId="0" xr:uid="{0208139D-9EC5-4C0A-AC78-29E7952BBB81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Yield</t>
        </r>
      </text>
    </comment>
    <comment ref="Q2" authorId="0" shapeId="0" xr:uid="{E6C26724-D9BD-41B7-9A58-6F87093C22D7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Visual impurities</t>
        </r>
      </text>
    </comment>
    <comment ref="R2" authorId="0" shapeId="0" xr:uid="{0A1399A5-3314-4609-8000-3B843F8D383E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Sheet Adhesion</t>
        </r>
      </text>
    </comment>
    <comment ref="T2" authorId="0" shapeId="0" xr:uid="{9FE5330A-A87E-416A-8595-A46E904E0BED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Coarse Reject 1</t>
        </r>
      </text>
    </comment>
    <comment ref="U2" authorId="0" shapeId="0" xr:uid="{FFCD5776-AB68-4468-9F54-0281D169F074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Coarse Reject 2</t>
        </r>
      </text>
    </comment>
    <comment ref="V2" authorId="0" shapeId="0" xr:uid="{4C86763C-A419-416D-8EF2-2A0FFEAC84B9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Fine Reject 1</t>
        </r>
      </text>
    </comment>
    <comment ref="W2" authorId="0" shapeId="0" xr:uid="{CD0A98E3-D18F-4079-85CE-D0250540A194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Fine Reject 2</t>
        </r>
      </text>
    </comment>
    <comment ref="X2" authorId="0" shapeId="0" xr:uid="{6AFCB0C1-AD94-48F3-8287-6C2C54952A6C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Yield</t>
        </r>
      </text>
    </comment>
    <comment ref="AB2" authorId="0" shapeId="0" xr:uid="{E6D5B8DB-9302-4692-960B-B10345E890BB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Sheet Adhesion</t>
        </r>
      </text>
    </comment>
    <comment ref="A61" authorId="0" shapeId="0" xr:uid="{F9341C06-88F5-4B2D-A0CC-B96F4EE1213F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* refined means limited to a max neg score and rounded</t>
        </r>
      </text>
    </comment>
  </commentList>
</comments>
</file>

<file path=xl/sharedStrings.xml><?xml version="1.0" encoding="utf-8"?>
<sst xmlns="http://schemas.openxmlformats.org/spreadsheetml/2006/main" count="1544" uniqueCount="435">
  <si>
    <t>4EG lab report template - Lab Information</t>
  </si>
  <si>
    <t xml:space="preserve"> V25.2 (07.02.2025) </t>
  </si>
  <si>
    <t>General Information</t>
  </si>
  <si>
    <t>Institute:</t>
  </si>
  <si>
    <t>text</t>
  </si>
  <si>
    <t>Contact person:</t>
  </si>
  <si>
    <t>Date of the test:</t>
  </si>
  <si>
    <t>date</t>
  </si>
  <si>
    <t>Sample number:</t>
  </si>
  <si>
    <t>Aggregates</t>
  </si>
  <si>
    <t>Type of Somerville Fractionator</t>
  </si>
  <si>
    <t>Type of board carriers (brand)</t>
  </si>
  <si>
    <t>Type of paper cover sheet (brand)</t>
  </si>
  <si>
    <t xml:space="preserve">Type of filter (brand) </t>
  </si>
  <si>
    <t>Type of the image analysing system (brand)</t>
  </si>
  <si>
    <t xml:space="preserve">Thickener used for the fine screening accept </t>
  </si>
  <si>
    <t>list</t>
  </si>
  <si>
    <t>no</t>
  </si>
  <si>
    <t>yes</t>
  </si>
  <si>
    <t xml:space="preserve">Type of Thickener </t>
  </si>
  <si>
    <t>4EG lab report template - Part III Method - Results</t>
  </si>
  <si>
    <t>Please add sample code in spreadsheet name (grey bar below)</t>
  </si>
  <si>
    <t xml:space="preserve">Brown marked --&gt; just information </t>
  </si>
  <si>
    <t>Yellow marked --&gt; Drop-Down-List</t>
  </si>
  <si>
    <t>Blue coloured --&gt; Calculated values</t>
  </si>
  <si>
    <t>Empty white cells, black coloured --&gt; for your entry</t>
  </si>
  <si>
    <t>Blue coloured and underlined --&gt; Hyper links</t>
  </si>
  <si>
    <t xml:space="preserve">General information </t>
  </si>
  <si>
    <t>Sample receipt</t>
  </si>
  <si>
    <t>Sample preparation</t>
  </si>
  <si>
    <t>Lab test</t>
  </si>
  <si>
    <t>Sample number</t>
  </si>
  <si>
    <t xml:space="preserve">text </t>
  </si>
  <si>
    <t xml:space="preserve">Optional tests </t>
  </si>
  <si>
    <t>none</t>
  </si>
  <si>
    <t>ER</t>
  </si>
  <si>
    <t>COD</t>
  </si>
  <si>
    <t xml:space="preserve">Macrostickies </t>
  </si>
  <si>
    <t>Disintegration curve</t>
  </si>
  <si>
    <t>Deviations from the method</t>
  </si>
  <si>
    <t>Type of product</t>
  </si>
  <si>
    <t>semi-finished</t>
  </si>
  <si>
    <t>finished</t>
  </si>
  <si>
    <t>Artifical ageing (3d, 60°C)</t>
  </si>
  <si>
    <t>Type of sample preparation</t>
  </si>
  <si>
    <t xml:space="preserve">simple </t>
  </si>
  <si>
    <t>complex</t>
  </si>
  <si>
    <t>Dry removed components  (Plastic lid, metal parts, textile parts)</t>
  </si>
  <si>
    <t>Generic description of the sample</t>
  </si>
  <si>
    <t>Sample data sheet available</t>
  </si>
  <si>
    <t xml:space="preserve">Recyclable rejects </t>
  </si>
  <si>
    <t>%</t>
  </si>
  <si>
    <t>Click to go to data sheet Part III</t>
  </si>
  <si>
    <t>polyAl recycling</t>
  </si>
  <si>
    <t>Results summary (filled automatically)</t>
  </si>
  <si>
    <t>Coarse reject determination</t>
  </si>
  <si>
    <t>Coarse reject (incl. dry removed components)</t>
  </si>
  <si>
    <t>Coarse reject characterisation</t>
  </si>
  <si>
    <t>link</t>
  </si>
  <si>
    <t>Click to go to reject charaterisation tree</t>
  </si>
  <si>
    <t>sheet adhesion test (accept coarse screening)</t>
  </si>
  <si>
    <t>visual apperance test (accept coarse screening)</t>
  </si>
  <si>
    <t xml:space="preserve">coarse reject quality level </t>
  </si>
  <si>
    <t>Fine reject determination</t>
  </si>
  <si>
    <t>Fine reject (related to total product)</t>
  </si>
  <si>
    <t>Fine reject characterisation</t>
  </si>
  <si>
    <t>sheet adhesion test (accept fine screening)</t>
  </si>
  <si>
    <t>visual apperance test (accept fine screening)</t>
  </si>
  <si>
    <t xml:space="preserve">Pulp quality </t>
  </si>
  <si>
    <t>Ash content (acc. ISO 1762)</t>
  </si>
  <si>
    <t>Tensile index (acc. ISO 1924)</t>
  </si>
  <si>
    <t>(Nm/g)</t>
  </si>
  <si>
    <t>Dissolved and colloidal substances (optional)</t>
  </si>
  <si>
    <t>Evaporation residue of the sample (related to total product)</t>
  </si>
  <si>
    <t>g/kg Packaging</t>
  </si>
  <si>
    <t>Chemical oxygen demand (optional)</t>
  </si>
  <si>
    <t>Chemical oxygen demand - COD (related to total product)</t>
  </si>
  <si>
    <r>
      <t>gO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/kg Packaging</t>
    </r>
  </si>
  <si>
    <t>Macrostickies analysis (optional)</t>
  </si>
  <si>
    <t>Total area of macrostickies 150 - 200000 (µm)</t>
  </si>
  <si>
    <t>mm²/kg</t>
  </si>
  <si>
    <t>Area of macrostickies with equivalent diameter &lt;= 2000 µm</t>
  </si>
  <si>
    <t xml:space="preserve">Detailed Results </t>
  </si>
  <si>
    <t xml:space="preserve">Sample preparation </t>
  </si>
  <si>
    <t>#</t>
  </si>
  <si>
    <t>weight
(air-dry)</t>
  </si>
  <si>
    <t>content
(air-dry)</t>
  </si>
  <si>
    <t>content
(oven-dry)</t>
  </si>
  <si>
    <t>dry removed?</t>
  </si>
  <si>
    <t>content without dry removed</t>
  </si>
  <si>
    <t>sample input weight
(air-dry)</t>
  </si>
  <si>
    <t>Weighing of 50 ± 1 g oven dry</t>
  </si>
  <si>
    <t xml:space="preserve">water input weight </t>
  </si>
  <si>
    <t xml:space="preserve">consistency of sample input </t>
  </si>
  <si>
    <t>Components</t>
  </si>
  <si>
    <t>g</t>
  </si>
  <si>
    <t>yes?</t>
  </si>
  <si>
    <t>g air-dry</t>
  </si>
  <si>
    <t>A</t>
  </si>
  <si>
    <t>Copy the formula from column H (sample input weight) for each additional component</t>
  </si>
  <si>
    <t>B</t>
  </si>
  <si>
    <t>C</t>
  </si>
  <si>
    <t>D</t>
  </si>
  <si>
    <t>E</t>
  </si>
  <si>
    <t>F</t>
  </si>
  <si>
    <t>G</t>
  </si>
  <si>
    <t>H</t>
  </si>
  <si>
    <t>Total</t>
  </si>
  <si>
    <t>g oven dry</t>
  </si>
  <si>
    <t>Content of dry removed components</t>
  </si>
  <si>
    <r>
      <t xml:space="preserve">Dry matter content of sample
</t>
    </r>
    <r>
      <rPr>
        <sz val="11"/>
        <color theme="1"/>
        <rFont val="Calibri"/>
        <family val="2"/>
        <scheme val="minor"/>
      </rPr>
      <t>(without dry removed components)</t>
    </r>
  </si>
  <si>
    <t>DM 1</t>
  </si>
  <si>
    <t>DM 2</t>
  </si>
  <si>
    <t>Mean DM</t>
  </si>
  <si>
    <t>Dry content (average)</t>
  </si>
  <si>
    <t>Removal of certain disturbing non-fibre/non-paper components, e.g. lid, cap, …</t>
  </si>
  <si>
    <r>
      <rPr>
        <b/>
        <sz val="11"/>
        <color theme="1"/>
        <rFont val="Calibri"/>
        <family val="2"/>
        <scheme val="minor"/>
      </rPr>
      <t>Disintegraton</t>
    </r>
    <r>
      <rPr>
        <sz val="11"/>
        <color theme="1"/>
        <rFont val="Calibri"/>
        <family val="2"/>
        <scheme val="minor"/>
      </rPr>
      <t xml:space="preserve"> ( acc. ISO 5263-1)</t>
    </r>
  </si>
  <si>
    <t xml:space="preserve">Disintegration device </t>
  </si>
  <si>
    <t xml:space="preserve">lab disintegrator </t>
  </si>
  <si>
    <t>Disintegration time (min)</t>
  </si>
  <si>
    <t>Foaming</t>
  </si>
  <si>
    <t>Turbidity of filtrat</t>
  </si>
  <si>
    <t>Further dsintegration times, which? (min)</t>
  </si>
  <si>
    <t>Water pH</t>
  </si>
  <si>
    <t>-</t>
  </si>
  <si>
    <t>Temperature during the pH test</t>
  </si>
  <si>
    <t>°C</t>
  </si>
  <si>
    <t>Comments regarding disintegration, e.g. turbidity colour, foaming</t>
  </si>
  <si>
    <t>Coarse screening</t>
  </si>
  <si>
    <t xml:space="preserve">input weight (oven-dry) </t>
  </si>
  <si>
    <t>photographic documentation - coarse screening</t>
  </si>
  <si>
    <t>reminder</t>
  </si>
  <si>
    <t xml:space="preserve">coarse reject weight (oven-dry) </t>
  </si>
  <si>
    <t>coarse reject</t>
  </si>
  <si>
    <t xml:space="preserve">accept coarse screening weight (oven-dry) </t>
  </si>
  <si>
    <t>input weight' minus 'coarse reject weight'</t>
  </si>
  <si>
    <t>coarse reject (related to total product)</t>
  </si>
  <si>
    <t>coarse reject quality level</t>
  </si>
  <si>
    <t xml:space="preserve">level 1 </t>
  </si>
  <si>
    <t xml:space="preserve">level 2 </t>
  </si>
  <si>
    <t>level 3</t>
  </si>
  <si>
    <t>level 4</t>
  </si>
  <si>
    <t>Stock concentration (accept coarse screening)</t>
  </si>
  <si>
    <t>input weight  (oven-dry)</t>
  </si>
  <si>
    <t>Stock concentration</t>
  </si>
  <si>
    <t>Sheet forming (accept coarse screening)</t>
  </si>
  <si>
    <t>weight of sheet AC1 (oven-dry) (optional)</t>
  </si>
  <si>
    <t>weight of sheet AC2 (oven-dry) (optional)</t>
  </si>
  <si>
    <t>weight of sheet AC3 (oven-dry)</t>
  </si>
  <si>
    <t>weight of sheet AC4 (oven-dry)</t>
  </si>
  <si>
    <t>1st sheet adhesion test (accept coarse screening)</t>
  </si>
  <si>
    <t>sheet adhesion test (AC)</t>
  </si>
  <si>
    <t>description of level</t>
  </si>
  <si>
    <t>absent</t>
  </si>
  <si>
    <t>partly present</t>
  </si>
  <si>
    <t>present</t>
  </si>
  <si>
    <t>1st visual apperance test (accept coarse screening)</t>
  </si>
  <si>
    <t>visual impurities (AC)</t>
  </si>
  <si>
    <t xml:space="preserve">level 1 
</t>
  </si>
  <si>
    <t xml:space="preserve">level 2
</t>
  </si>
  <si>
    <t xml:space="preserve">level 3 </t>
  </si>
  <si>
    <t>description of level (AC)</t>
  </si>
  <si>
    <t>no issues</t>
  </si>
  <si>
    <t>minor issues</t>
  </si>
  <si>
    <t>some issues</t>
  </si>
  <si>
    <t>significant issues</t>
  </si>
  <si>
    <t>type of visual impurties (AC)</t>
  </si>
  <si>
    <t>Filter cake forming (accept coarse screening)</t>
  </si>
  <si>
    <t xml:space="preserve">weight of sheet FC1 (oven-dry) </t>
  </si>
  <si>
    <t>weight of sheet FC2 (oven-dry)</t>
  </si>
  <si>
    <t xml:space="preserve">ash content </t>
  </si>
  <si>
    <t>Comment on ash content (e.g. measured with another disintegration time)</t>
  </si>
  <si>
    <r>
      <rPr>
        <b/>
        <sz val="11"/>
        <color theme="1"/>
        <rFont val="Calibri"/>
        <family val="2"/>
        <scheme val="minor"/>
      </rPr>
      <t xml:space="preserve">Fine screening </t>
    </r>
    <r>
      <rPr>
        <sz val="11"/>
        <color theme="1"/>
        <rFont val="Calibri"/>
        <family val="2"/>
        <scheme val="minor"/>
      </rPr>
      <t xml:space="preserve">(acc. TAPPI T275 sp18) </t>
    </r>
  </si>
  <si>
    <t xml:space="preserve">input weight (air-dry) </t>
  </si>
  <si>
    <t>corrected after drying the consistency filter overnight in the oven</t>
  </si>
  <si>
    <t>photographic documentation - fine screening</t>
  </si>
  <si>
    <t xml:space="preserve">fine reject weight (oven-dry) </t>
  </si>
  <si>
    <t>fine reject</t>
  </si>
  <si>
    <t xml:space="preserve">accept fine screening weight (oven-dry) </t>
  </si>
  <si>
    <t>fine reject (related to total product)</t>
  </si>
  <si>
    <t>Further disintegration times (optional)</t>
  </si>
  <si>
    <t>min</t>
  </si>
  <si>
    <t>Sheet forming (accept fine screening) (approx. 60gsm)</t>
  </si>
  <si>
    <t>weight of sheet AF1 (oven-dry) (optional)</t>
  </si>
  <si>
    <t>weight of sheet AF2 (oven-dry) (optional)</t>
  </si>
  <si>
    <t>weight of sheet AF3 (oven-dry)</t>
  </si>
  <si>
    <t>weight of sheet AF4 (oven-dry)</t>
  </si>
  <si>
    <t>Extra sheet forming (accept fine screening) (approx. 80gsm)</t>
  </si>
  <si>
    <t>weight of sheet AF5 (oven-dry)</t>
  </si>
  <si>
    <t>weight of sheet AF6 (oven-dry)</t>
  </si>
  <si>
    <t>weight of sheet AF7 (oven-dry)</t>
  </si>
  <si>
    <t>weight of sheet AF8 (oven-dry)</t>
  </si>
  <si>
    <t>Tensile index</t>
  </si>
  <si>
    <t>sheet AF5</t>
  </si>
  <si>
    <t>sheet AF6</t>
  </si>
  <si>
    <t>sheet AF7</t>
  </si>
  <si>
    <t>sheet AF8</t>
  </si>
  <si>
    <t xml:space="preserve">Mean </t>
  </si>
  <si>
    <t>grammage (gsm)</t>
  </si>
  <si>
    <t>Mean tensile strength (N/m)</t>
  </si>
  <si>
    <t>Mean tensile index (Nm/g)</t>
  </si>
  <si>
    <t>2nd sheet adhesion test (accept fine screening)</t>
  </si>
  <si>
    <t>sheet adhesion test (AF)</t>
  </si>
  <si>
    <t>level 1</t>
  </si>
  <si>
    <t>level 2</t>
  </si>
  <si>
    <t>description of level (AF)</t>
  </si>
  <si>
    <t>2nd visual apperance test (accept fine screening)</t>
  </si>
  <si>
    <t>visual impurities (AF)</t>
  </si>
  <si>
    <t>type of visual impurties (AF)</t>
  </si>
  <si>
    <t>Determination of evaporation residue - ER (optional)</t>
  </si>
  <si>
    <t>Filtrate 1</t>
  </si>
  <si>
    <t>Filtrate 2</t>
  </si>
  <si>
    <t>Tap water 1</t>
  </si>
  <si>
    <t>Tap water 2</t>
  </si>
  <si>
    <t xml:space="preserve">Input weight </t>
  </si>
  <si>
    <t>Sample tray mass</t>
  </si>
  <si>
    <t xml:space="preserve">Output weight </t>
  </si>
  <si>
    <t xml:space="preserve">Residue </t>
  </si>
  <si>
    <t>Evaporation residue</t>
  </si>
  <si>
    <t>g/g</t>
  </si>
  <si>
    <t xml:space="preserve">Evaporation residue average </t>
  </si>
  <si>
    <t>Consistency of sample input (oven-dry)</t>
  </si>
  <si>
    <t>g/l</t>
  </si>
  <si>
    <t xml:space="preserve">Evaporation residue sample </t>
  </si>
  <si>
    <t>mg/g packaging</t>
  </si>
  <si>
    <t>Chemical oxygen demand - COD (optional)</t>
  </si>
  <si>
    <t xml:space="preserve">Consistency of sample input </t>
  </si>
  <si>
    <t>Cuvette testing range</t>
  </si>
  <si>
    <t>mg/L</t>
  </si>
  <si>
    <t>100-2000</t>
  </si>
  <si>
    <t xml:space="preserve">COD </t>
  </si>
  <si>
    <r>
      <t>mgO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/L</t>
    </r>
  </si>
  <si>
    <t>COD (related to total product)</t>
  </si>
  <si>
    <r>
      <t>mgO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/g packaging</t>
    </r>
  </si>
  <si>
    <t>Fiiltrate used for COD determiantion stored in refrigerator</t>
  </si>
  <si>
    <r>
      <t>Macrostickies analysis</t>
    </r>
    <r>
      <rPr>
        <sz val="11"/>
        <color theme="1"/>
        <rFont val="Calibri"/>
        <family val="2"/>
        <scheme val="minor"/>
      </rPr>
      <t xml:space="preserve"> (acc. ISO 15360)</t>
    </r>
    <r>
      <rPr>
        <b/>
        <sz val="11"/>
        <color theme="1"/>
        <rFont val="Calibri"/>
        <family val="2"/>
        <scheme val="minor"/>
      </rPr>
      <t xml:space="preserve"> (optional)</t>
    </r>
  </si>
  <si>
    <t>Screening 1</t>
  </si>
  <si>
    <t>Screening 2</t>
  </si>
  <si>
    <t xml:space="preserve">Screening time </t>
  </si>
  <si>
    <t xml:space="preserve">input  weight (oven-dry) </t>
  </si>
  <si>
    <t>Distribution of stickies in more sheets, how many?</t>
  </si>
  <si>
    <t xml:space="preserve">photographic documentation </t>
  </si>
  <si>
    <t>Macrostickyies analysis - average</t>
  </si>
  <si>
    <t>Area of macrostickies =&lt; 2000 µm</t>
  </si>
  <si>
    <t>Total macrostickies area 150 - 200000 (µm)</t>
  </si>
  <si>
    <t xml:space="preserve">macrostickie single values </t>
  </si>
  <si>
    <t>Mean</t>
  </si>
  <si>
    <t>Area Iso 150 - 200 (µm)</t>
  </si>
  <si>
    <t>Area Iso 200 - 300 (µm)</t>
  </si>
  <si>
    <t>Area Iso 300 - 400 (µm)</t>
  </si>
  <si>
    <t>Area Iso 400 - 500 (µm)</t>
  </si>
  <si>
    <t>Area Iso 500 - 600 (µm)</t>
  </si>
  <si>
    <t>Area Iso 600 - 1000 (µm)</t>
  </si>
  <si>
    <t>Area Iso 1000 - 1500 (µm)</t>
  </si>
  <si>
    <t>Area Iso 1500 - 2000 (µm)</t>
  </si>
  <si>
    <t>Area Iso 2000 - 3000 (µm)</t>
  </si>
  <si>
    <t>Area Iso 3000 - 5000 (µm)</t>
  </si>
  <si>
    <t>Area Iso 5000 - 10.000 (µm)</t>
  </si>
  <si>
    <t>Area Iso 10.000 - 20.000 (µm)</t>
  </si>
  <si>
    <t>Area Iso 20.000 - 50.000 (µm)</t>
  </si>
  <si>
    <t>Area Iso 50.000 - 200.000 (µm)</t>
  </si>
  <si>
    <t xml:space="preserve"> </t>
  </si>
  <si>
    <t>Threshold</t>
  </si>
  <si>
    <t>Target</t>
  </si>
  <si>
    <t>Score</t>
  </si>
  <si>
    <t>VI Score table</t>
  </si>
  <si>
    <t>90-100</t>
  </si>
  <si>
    <r>
      <t xml:space="preserve">The method indicates that the packaging is expected not to pose any recyclability issues in the standard mill and is therefore considered </t>
    </r>
    <r>
      <rPr>
        <b/>
        <sz val="10"/>
        <rFont val="Calibri"/>
        <family val="2"/>
      </rPr>
      <t>Best in Class</t>
    </r>
    <r>
      <rPr>
        <sz val="10"/>
        <rFont val="Calibri"/>
        <family val="2"/>
      </rPr>
      <t>.</t>
    </r>
  </si>
  <si>
    <t>CR1</t>
  </si>
  <si>
    <t>CR2</t>
  </si>
  <si>
    <t>FR1</t>
  </si>
  <si>
    <t>FR2</t>
  </si>
  <si>
    <t>Y1</t>
  </si>
  <si>
    <t>Y2</t>
  </si>
  <si>
    <t>Y3</t>
  </si>
  <si>
    <t>VI</t>
  </si>
  <si>
    <t>SA</t>
  </si>
  <si>
    <t>CR</t>
  </si>
  <si>
    <t>FR</t>
  </si>
  <si>
    <t>Y</t>
  </si>
  <si>
    <t>Level</t>
  </si>
  <si>
    <t>70-89</t>
  </si>
  <si>
    <r>
      <t xml:space="preserve">The method indicates that the packaging has </t>
    </r>
    <r>
      <rPr>
        <b/>
        <sz val="10"/>
        <rFont val="Calibri"/>
        <family val="2"/>
      </rPr>
      <t>minor recyclability issues</t>
    </r>
    <r>
      <rPr>
        <sz val="10"/>
        <rFont val="Calibri"/>
        <family val="2"/>
      </rPr>
      <t xml:space="preserve"> that could have limited impact on the recyclability in the standard mill.</t>
    </r>
  </si>
  <si>
    <t xml:space="preserve">50-69 </t>
  </si>
  <si>
    <r>
      <t xml:space="preserve">The method indicates that the packaging has </t>
    </r>
    <r>
      <rPr>
        <b/>
        <sz val="10"/>
        <rFont val="Calibri"/>
        <family val="2"/>
      </rPr>
      <t>some recyclability issues</t>
    </r>
    <r>
      <rPr>
        <sz val="10"/>
        <rFont val="Calibri"/>
        <family val="2"/>
      </rPr>
      <t xml:space="preserve"> that affect the proces</t>
    </r>
    <r>
      <rPr>
        <b/>
        <sz val="10"/>
        <rFont val="Calibri"/>
        <family val="2"/>
      </rPr>
      <t>s</t>
    </r>
    <r>
      <rPr>
        <sz val="10"/>
        <rFont val="Calibri"/>
        <family val="2"/>
      </rPr>
      <t xml:space="preserve"> in the standard mill and should therefore not be abundant.</t>
    </r>
  </si>
  <si>
    <t>Category 1</t>
  </si>
  <si>
    <t>0-49</t>
  </si>
  <si>
    <r>
      <t xml:space="preserve">The method indicates that the packaging has some </t>
    </r>
    <r>
      <rPr>
        <b/>
        <sz val="10"/>
        <rFont val="Calibri"/>
        <family val="2"/>
      </rPr>
      <t>significant recyclability issues</t>
    </r>
    <r>
      <rPr>
        <sz val="10"/>
        <rFont val="Calibri"/>
        <family val="2"/>
      </rPr>
      <t xml:space="preserve"> that have a significant impact on the process in the standard mill and should therefore be avoided when possible.</t>
    </r>
  </si>
  <si>
    <t>negative</t>
  </si>
  <si>
    <r>
      <t xml:space="preserve">The method indicates that the packaging has </t>
    </r>
    <r>
      <rPr>
        <b/>
        <sz val="10"/>
        <rFont val="Calibri"/>
        <family val="2"/>
      </rPr>
      <t>major recyclability issues</t>
    </r>
    <r>
      <rPr>
        <sz val="10"/>
        <rFont val="Calibri"/>
        <family val="2"/>
      </rPr>
      <t xml:space="preserve"> which could stop the process at a standard mill and therefore are not suitable for this mill. It is recommended to evaluate this product with either Part II or III.</t>
    </r>
  </si>
  <si>
    <t>level 1 (0 points)</t>
  </si>
  <si>
    <r>
      <t xml:space="preserve">Poses </t>
    </r>
    <r>
      <rPr>
        <b/>
        <sz val="10"/>
        <rFont val="Calibri"/>
        <family val="2"/>
      </rPr>
      <t>no visual quality issues.</t>
    </r>
  </si>
  <si>
    <t>level 2 (-5 points)</t>
  </si>
  <si>
    <r>
      <t xml:space="preserve">Poses </t>
    </r>
    <r>
      <rPr>
        <b/>
        <sz val="10"/>
        <rFont val="Calibri"/>
        <family val="2"/>
      </rPr>
      <t>minor visual quality issues</t>
    </r>
    <r>
      <rPr>
        <sz val="10"/>
        <rFont val="Calibri"/>
        <family val="2"/>
      </rPr>
      <t xml:space="preserve"> that can be acceptable in the mix.</t>
    </r>
  </si>
  <si>
    <t>level 3 (-15 points)</t>
  </si>
  <si>
    <r>
      <t xml:space="preserve">Poses </t>
    </r>
    <r>
      <rPr>
        <b/>
        <sz val="10"/>
        <rFont val="Calibri"/>
        <family val="2"/>
      </rPr>
      <t>some visual quality issues</t>
    </r>
    <r>
      <rPr>
        <sz val="10"/>
        <rFont val="Calibri"/>
        <family val="2"/>
      </rPr>
      <t xml:space="preserve"> that can be acceptable in the mix for certain types of production.</t>
    </r>
  </si>
  <si>
    <t>level 4 (-30 points)</t>
  </si>
  <si>
    <t>Poses significant visual quality issues that can be problematic in the mix.  Sample is at risk of receiving a KO in future revisions of the Evaluation Protocol*</t>
  </si>
  <si>
    <r>
      <t xml:space="preserve">Poses </t>
    </r>
    <r>
      <rPr>
        <b/>
        <sz val="10"/>
        <rFont val="Arial"/>
        <family val="2"/>
      </rPr>
      <t>no adhesion issues.</t>
    </r>
  </si>
  <si>
    <t>level 2 (0 points)</t>
  </si>
  <si>
    <r>
      <t xml:space="preserve">Poses </t>
    </r>
    <r>
      <rPr>
        <b/>
        <sz val="10"/>
        <rFont val="Arial"/>
        <family val="2"/>
      </rPr>
      <t>minor adhesion issues.</t>
    </r>
  </si>
  <si>
    <t>level 3 (KO)</t>
  </si>
  <si>
    <r>
      <t xml:space="preserve">Poses </t>
    </r>
    <r>
      <rPr>
        <b/>
        <sz val="10"/>
        <rFont val="Arial"/>
        <family val="2"/>
      </rPr>
      <t>significant adhesion issues</t>
    </r>
    <r>
      <rPr>
        <sz val="10"/>
        <rFont val="Arial"/>
        <family val="2"/>
      </rPr>
      <t xml:space="preserve"> that have a significant impact on the process in the standard mill .</t>
    </r>
  </si>
  <si>
    <t>Current Category</t>
  </si>
  <si>
    <t>check</t>
  </si>
  <si>
    <t>Current Parameters</t>
  </si>
  <si>
    <t>Yield</t>
  </si>
  <si>
    <t>Current Results</t>
  </si>
  <si>
    <t>*correction factor calculation:</t>
  </si>
  <si>
    <t>"= 2* (FR points) / (max Y score))</t>
  </si>
  <si>
    <t>Current Scores Raw*</t>
  </si>
  <si>
    <t>Current Scores Refined*</t>
  </si>
  <si>
    <t>Assessment</t>
  </si>
  <si>
    <t>not suitable for Standard Mill</t>
  </si>
  <si>
    <t>Scoring…</t>
  </si>
  <si>
    <t>Datapoint</t>
  </si>
  <si>
    <r>
      <t xml:space="preserve">The index letter </t>
    </r>
    <r>
      <rPr>
        <b/>
        <sz val="10"/>
        <rFont val="Arial"/>
        <family val="2"/>
      </rPr>
      <t xml:space="preserve">P </t>
    </r>
    <r>
      <rPr>
        <sz val="10"/>
        <rFont val="Arial"/>
        <family val="2"/>
      </rPr>
      <t>stands for one of the parameters</t>
    </r>
  </si>
  <si>
    <t>Proposal 1</t>
  </si>
  <si>
    <t>x</t>
  </si>
  <si>
    <r>
      <t>DS</t>
    </r>
    <r>
      <rPr>
        <b/>
        <vertAlign val="subscript"/>
        <sz val="10"/>
        <rFont val="Arial"/>
        <family val="2"/>
      </rPr>
      <t>P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is the Deinkability Score of the parameter P</t>
    </r>
  </si>
  <si>
    <r>
      <t>R</t>
    </r>
    <r>
      <rPr>
        <b/>
        <vertAlign val="subscript"/>
        <sz val="10"/>
        <rFont val="Arial"/>
        <family val="2"/>
      </rPr>
      <t>P</t>
    </r>
    <r>
      <rPr>
        <sz val="10"/>
        <rFont val="Arial"/>
        <family val="2"/>
      </rPr>
      <t xml:space="preserve"> is the result of the parameter P</t>
    </r>
  </si>
  <si>
    <t>y</t>
  </si>
  <si>
    <r>
      <t>TH</t>
    </r>
    <r>
      <rPr>
        <b/>
        <vertAlign val="subscript"/>
        <sz val="10"/>
        <rFont val="Arial"/>
        <family val="2"/>
      </rPr>
      <t>P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is the threshold value of the parameter P</t>
    </r>
  </si>
  <si>
    <r>
      <t>T</t>
    </r>
    <r>
      <rPr>
        <b/>
        <vertAlign val="subscript"/>
        <sz val="10"/>
        <rFont val="Arial"/>
        <family val="2"/>
      </rPr>
      <t>P</t>
    </r>
    <r>
      <rPr>
        <sz val="10"/>
        <rFont val="Arial"/>
        <family val="2"/>
      </rPr>
      <t xml:space="preserve"> is the target value of the parameter P</t>
    </r>
  </si>
  <si>
    <r>
      <t>MS</t>
    </r>
    <r>
      <rPr>
        <b/>
        <vertAlign val="subscript"/>
        <sz val="10"/>
        <rFont val="Arial"/>
        <family val="2"/>
      </rPr>
      <t>P</t>
    </r>
    <r>
      <rPr>
        <sz val="10"/>
        <rFont val="Arial"/>
        <family val="2"/>
      </rPr>
      <t xml:space="preserve"> is the maximum score of the parameter P</t>
    </r>
  </si>
  <si>
    <t>4EG lab report template -  Reject characterisation</t>
  </si>
  <si>
    <t xml:space="preserve">reject absent </t>
  </si>
  <si>
    <t>Fragmentation</t>
  </si>
  <si>
    <t xml:space="preserve">Unfragmented </t>
  </si>
  <si>
    <t xml:space="preserve">Partly fragmented </t>
  </si>
  <si>
    <t>Completly fragmented</t>
  </si>
  <si>
    <t>Original cut size pieces</t>
  </si>
  <si>
    <t>Medium pieces (size &gt; 1 cm in one dimension), sharp edges</t>
  </si>
  <si>
    <t xml:space="preserve">Granular pieces (size &lt;= 1 cm in one dimension), no sharp edges. </t>
  </si>
  <si>
    <t>Reject characterisation (for coarse reject)</t>
  </si>
  <si>
    <t xml:space="preserve">Amount </t>
  </si>
  <si>
    <t>Significant (S)</t>
  </si>
  <si>
    <t xml:space="preserve">Cellulose fibres and flakes </t>
  </si>
  <si>
    <t>S</t>
  </si>
  <si>
    <t xml:space="preserve">Barrier coating </t>
  </si>
  <si>
    <t>Adhesives</t>
  </si>
  <si>
    <t>Metallised film</t>
  </si>
  <si>
    <t xml:space="preserve">Metal / Aluminium </t>
  </si>
  <si>
    <t>Mix (paper and non-paper)</t>
  </si>
  <si>
    <t>Others (textiles, inks/varnish)</t>
  </si>
  <si>
    <t>(optional)</t>
  </si>
  <si>
    <t>Extensive quantity, relevant in Part I and III</t>
  </si>
  <si>
    <t>Single fibres</t>
  </si>
  <si>
    <t>Loose fibres</t>
  </si>
  <si>
    <t xml:space="preserve">To be defined </t>
  </si>
  <si>
    <t>Flakes</t>
  </si>
  <si>
    <t>Partly fragmented</t>
  </si>
  <si>
    <t>Attached fibres</t>
  </si>
  <si>
    <t>Textiles</t>
  </si>
  <si>
    <t xml:space="preserve">Partly disintegrated sample material </t>
  </si>
  <si>
    <t>Encapsulated fibres</t>
  </si>
  <si>
    <t>Inks</t>
  </si>
  <si>
    <t xml:space="preserve">Not disintegrated sample material </t>
  </si>
  <si>
    <t>Rolled</t>
  </si>
  <si>
    <t>Foam</t>
  </si>
  <si>
    <t>additional comments:</t>
  </si>
  <si>
    <t>Reject characterisation (for fine reject)</t>
  </si>
  <si>
    <t>4EG lab report template - Part III Method - Results Summary</t>
  </si>
  <si>
    <t>Filled automatically</t>
  </si>
  <si>
    <t xml:space="preserve">To be filled manually </t>
  </si>
  <si>
    <t>Disintegration time</t>
  </si>
  <si>
    <t xml:space="preserve">Coarse reject </t>
  </si>
  <si>
    <t xml:space="preserve">Fine reject </t>
  </si>
  <si>
    <t xml:space="preserve">Total screening reject </t>
  </si>
  <si>
    <t xml:space="preserve">Sheet adhesion test </t>
  </si>
  <si>
    <t>Visual Impurities</t>
  </si>
  <si>
    <t>Reject characterisation</t>
  </si>
  <si>
    <r>
      <t xml:space="preserve">Ash content      </t>
    </r>
    <r>
      <rPr>
        <i/>
        <sz val="11"/>
        <color theme="1"/>
        <rFont val="Calibri"/>
        <family val="2"/>
        <scheme val="minor"/>
      </rPr>
      <t>ISO 1762</t>
    </r>
  </si>
  <si>
    <r>
      <t xml:space="preserve">Tensile index  </t>
    </r>
    <r>
      <rPr>
        <i/>
        <sz val="11"/>
        <color theme="1"/>
        <rFont val="Calibri"/>
        <family val="2"/>
        <scheme val="minor"/>
      </rPr>
      <t>DIN EN ISO 1924-2:2009-05</t>
    </r>
  </si>
  <si>
    <t xml:space="preserve">Sample </t>
  </si>
  <si>
    <t>generic description</t>
  </si>
  <si>
    <t>Lab</t>
  </si>
  <si>
    <t>Test Date</t>
  </si>
  <si>
    <t xml:space="preserve">agregate </t>
  </si>
  <si>
    <t>consistency</t>
  </si>
  <si>
    <t>AC</t>
  </si>
  <si>
    <t>AF</t>
  </si>
  <si>
    <t xml:space="preserve">Total area </t>
  </si>
  <si>
    <r>
      <t xml:space="preserve">Area =&lt; 2000 </t>
    </r>
    <r>
      <rPr>
        <b/>
        <sz val="11"/>
        <color theme="1"/>
        <rFont val="Calibri"/>
        <family val="2"/>
      </rPr>
      <t>µm</t>
    </r>
    <r>
      <rPr>
        <b/>
        <sz val="11"/>
        <color theme="1"/>
        <rFont val="Calibri"/>
        <family val="2"/>
        <scheme val="minor"/>
      </rPr>
      <t xml:space="preserve"> </t>
    </r>
  </si>
  <si>
    <t>Coarse reject quality (CRQ)</t>
  </si>
  <si>
    <t>(min)</t>
  </si>
  <si>
    <t xml:space="preserve"> (g/kg packaging)</t>
  </si>
  <si>
    <r>
      <t>(gO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/kg packaging)</t>
    </r>
  </si>
  <si>
    <t>(%)</t>
  </si>
  <si>
    <t>Description</t>
  </si>
  <si>
    <t>(mm2/kg)</t>
  </si>
  <si>
    <t xml:space="preserve">Level </t>
  </si>
  <si>
    <t>10</t>
  </si>
  <si>
    <t>In case of problems for filling this datasheet, please contact 4evergreen sample hub: samplehub4eg@ptspaper.de</t>
  </si>
  <si>
    <t>OPTIONAL TECHNICAL DATA SHEET TO BE FILLED BY THE PROVIDER (only necessary for whitebox approach)</t>
  </si>
  <si>
    <t xml:space="preserve">All repulpable rejects </t>
  </si>
  <si>
    <t>Recyclable rejects (%)</t>
  </si>
  <si>
    <t>Composition of the sample</t>
  </si>
  <si>
    <t xml:space="preserve">Component </t>
  </si>
  <si>
    <r>
      <t xml:space="preserve">Description                        </t>
    </r>
    <r>
      <rPr>
        <sz val="11"/>
        <color theme="1"/>
        <rFont val="Calibri"/>
        <family val="2"/>
        <scheme val="minor"/>
      </rPr>
      <t>(further examples: board, plastic lids, alu lids and seals, straws and wrappers)</t>
    </r>
  </si>
  <si>
    <t>Component weight (air dry)</t>
  </si>
  <si>
    <t xml:space="preserve">Unit </t>
  </si>
  <si>
    <t>Relative share from the entire sample [%]</t>
  </si>
  <si>
    <t>Board</t>
  </si>
  <si>
    <t>g/m2 (grammage)</t>
  </si>
  <si>
    <t>g/piece (absolut weight)</t>
  </si>
  <si>
    <r>
      <t>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(grammage)</t>
    </r>
  </si>
  <si>
    <t xml:space="preserve">Non Board </t>
  </si>
  <si>
    <t>All</t>
  </si>
  <si>
    <t>Proportion of the basic material composition</t>
  </si>
  <si>
    <t>Features</t>
  </si>
  <si>
    <r>
      <t xml:space="preserve">Layer number      </t>
    </r>
    <r>
      <rPr>
        <sz val="11"/>
        <color theme="1"/>
        <rFont val="Calibri"/>
        <family val="2"/>
        <scheme val="minor"/>
      </rPr>
      <t>(from outside to inside)</t>
    </r>
  </si>
  <si>
    <r>
      <t xml:space="preserve">Material                    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(this information is optional)</t>
    </r>
  </si>
  <si>
    <r>
      <t>Surface weight [g/m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]</t>
    </r>
  </si>
  <si>
    <t>Absolute weight [g/piece]</t>
  </si>
  <si>
    <t>Share of single element [%]</t>
  </si>
  <si>
    <t>Share of total sample [%]</t>
  </si>
  <si>
    <r>
      <t xml:space="preserve">Repulpable?                  </t>
    </r>
    <r>
      <rPr>
        <sz val="11"/>
        <color rgb="FFFF0000"/>
        <rFont val="Calibri"/>
        <family val="2"/>
        <scheme val="minor"/>
      </rPr>
      <t>(this information is mandatory)</t>
    </r>
  </si>
  <si>
    <r>
      <t xml:space="preserve">Water soluble?                   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(this information is optional)</t>
    </r>
  </si>
  <si>
    <t>4EG lab report template - Part III Method - Results with further disintegration times (OPTIONAL)</t>
  </si>
  <si>
    <t>Please add disintegration time in spreadsheet name (grey bar below)</t>
  </si>
  <si>
    <t>Ash content</t>
  </si>
  <si>
    <t>pH - optional</t>
  </si>
  <si>
    <t xml:space="preserve"> V25.2 (14.06.2026) </t>
  </si>
  <si>
    <t>4EG Test protocol - List of Changes</t>
  </si>
  <si>
    <t xml:space="preserve"> V25.2 (31.02.2025) </t>
  </si>
  <si>
    <t>Version</t>
  </si>
  <si>
    <t>Revision</t>
  </si>
  <si>
    <t>Author</t>
  </si>
  <si>
    <t>Change(s)</t>
  </si>
  <si>
    <t>V25.1</t>
  </si>
  <si>
    <t>Vanessa Wortmann</t>
  </si>
  <si>
    <t xml:space="preserve">first version of the spreadsheet </t>
  </si>
  <si>
    <t>V25.2</t>
  </si>
  <si>
    <t xml:space="preserve"> tab Results_ sample name: correction on the FR calculation (D135). Water pH moved to the disintegration section (B91). Temperature in which the ph was measured added (B92).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</si>
</sst>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€_-;\-* #,##0\ _€_-;_-* &quot;-&quot;\ _€_-;_-@_-"/>
    <numFmt numFmtId="165" formatCode="0.0%"/>
    <numFmt numFmtId="166" formatCode="0.00000"/>
    <numFmt numFmtId="167" formatCode="0.0"/>
    <numFmt numFmtId="168" formatCode="#,##0.0"/>
    <numFmt numFmtId="169" formatCode="#,##0.0000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28"/>
      <color rgb="FF5E5E5E"/>
      <name val="Medium"/>
    </font>
    <font>
      <b/>
      <sz val="11"/>
      <color theme="3" tint="0.3999755851924192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vertAlign val="sub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vertAlign val="subscript"/>
      <sz val="10"/>
      <name val="Arial"/>
      <family val="2"/>
    </font>
    <font>
      <b/>
      <sz val="12"/>
      <color rgb="FF1D1D1B"/>
      <name val="Medium"/>
    </font>
    <font>
      <sz val="12"/>
      <name val="Arial"/>
      <family val="2"/>
    </font>
    <font>
      <sz val="12"/>
      <color rgb="FF1D1D1B"/>
      <name val="Medium"/>
    </font>
    <font>
      <sz val="12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sz val="10"/>
      <color rgb="FF0070C0"/>
      <name val="Arial"/>
      <family val="2"/>
    </font>
    <font>
      <b/>
      <sz val="16"/>
      <name val="Calibri"/>
      <family val="2"/>
      <scheme val="minor"/>
    </font>
    <font>
      <sz val="10"/>
      <color rgb="FFFF0000"/>
      <name val="Arial"/>
      <family val="2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6E56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rgb="FF1D1D1B"/>
      </left>
      <right style="medium">
        <color rgb="FF1D1D1B"/>
      </right>
      <top style="medium">
        <color rgb="FF1D1D1B"/>
      </top>
      <bottom/>
      <diagonal/>
    </border>
    <border>
      <left style="medium">
        <color rgb="FF1D1D1B"/>
      </left>
      <right style="medium">
        <color rgb="FF1D1D1B"/>
      </right>
      <top/>
      <bottom/>
      <diagonal/>
    </border>
    <border>
      <left style="medium">
        <color indexed="64"/>
      </left>
      <right style="medium">
        <color rgb="FF1D1D1B"/>
      </right>
      <top style="medium">
        <color indexed="64"/>
      </top>
      <bottom/>
      <diagonal/>
    </border>
    <border>
      <left style="medium">
        <color rgb="FF1D1D1B"/>
      </left>
      <right style="medium">
        <color rgb="FF1D1D1B"/>
      </right>
      <top style="medium">
        <color indexed="64"/>
      </top>
      <bottom/>
      <diagonal/>
    </border>
    <border>
      <left style="medium">
        <color rgb="FF1D1D1B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1D1D1B"/>
      </right>
      <top/>
      <bottom style="medium">
        <color indexed="64"/>
      </bottom>
      <diagonal/>
    </border>
    <border>
      <left style="medium">
        <color rgb="FF1D1D1B"/>
      </left>
      <right style="medium">
        <color rgb="FF1D1D1B"/>
      </right>
      <top/>
      <bottom style="medium">
        <color indexed="64"/>
      </bottom>
      <diagonal/>
    </border>
    <border>
      <left style="medium">
        <color rgb="FF1D1D1B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3" borderId="5" applyNumberFormat="0" applyFont="0" applyAlignment="0" applyProtection="0"/>
    <xf numFmtId="0" fontId="8" fillId="0" borderId="0" applyNumberFormat="0" applyFill="0" applyBorder="0" applyAlignment="0" applyProtection="0"/>
    <xf numFmtId="0" fontId="22" fillId="0" borderId="0"/>
    <xf numFmtId="0" fontId="22" fillId="0" borderId="0"/>
    <xf numFmtId="164" fontId="1" fillId="0" borderId="0" applyFont="0" applyFill="0" applyBorder="0" applyAlignment="0" applyProtection="0"/>
  </cellStyleXfs>
  <cellXfs count="350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 indent="6"/>
    </xf>
    <xf numFmtId="0" fontId="5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10" borderId="1" xfId="0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quotePrefix="1"/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0" fillId="8" borderId="1" xfId="0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/>
    </xf>
    <xf numFmtId="0" fontId="0" fillId="11" borderId="0" xfId="0" applyFill="1"/>
    <xf numFmtId="0" fontId="0" fillId="3" borderId="5" xfId="2" applyFont="1" applyAlignment="1">
      <alignment vertical="top" wrapText="1"/>
    </xf>
    <xf numFmtId="0" fontId="0" fillId="3" borderId="5" xfId="2" applyFont="1" applyAlignment="1">
      <alignment vertical="top"/>
    </xf>
    <xf numFmtId="0" fontId="0" fillId="3" borderId="5" xfId="2" applyFont="1" applyAlignment="1">
      <alignment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6" fillId="12" borderId="1" xfId="0" applyFont="1" applyFill="1" applyBorder="1" applyAlignment="1">
      <alignment horizontal="left" vertical="top"/>
    </xf>
    <xf numFmtId="4" fontId="6" fillId="12" borderId="1" xfId="0" applyNumberFormat="1" applyFont="1" applyFill="1" applyBorder="1" applyAlignment="1">
      <alignment horizontal="center"/>
    </xf>
    <xf numFmtId="10" fontId="6" fillId="12" borderId="1" xfId="1" applyNumberFormat="1" applyFont="1" applyFill="1" applyBorder="1" applyAlignment="1">
      <alignment horizontal="center"/>
    </xf>
    <xf numFmtId="0" fontId="8" fillId="0" borderId="0" xfId="3" applyAlignment="1">
      <alignment vertical="top"/>
    </xf>
    <xf numFmtId="0" fontId="13" fillId="12" borderId="0" xfId="0" applyFont="1" applyFill="1" applyAlignment="1">
      <alignment horizontal="left" vertical="top"/>
    </xf>
    <xf numFmtId="0" fontId="8" fillId="0" borderId="1" xfId="3" applyBorder="1" applyAlignment="1"/>
    <xf numFmtId="0" fontId="0" fillId="11" borderId="0" xfId="0" applyFill="1" applyAlignment="1">
      <alignment horizontal="center"/>
    </xf>
    <xf numFmtId="0" fontId="2" fillId="5" borderId="1" xfId="0" applyFont="1" applyFill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vertical="top"/>
    </xf>
    <xf numFmtId="0" fontId="2" fillId="5" borderId="6" xfId="0" applyFont="1" applyFill="1" applyBorder="1" applyAlignment="1">
      <alignment horizontal="center" vertical="top"/>
    </xf>
    <xf numFmtId="165" fontId="14" fillId="12" borderId="1" xfId="1" applyNumberFormat="1" applyFont="1" applyFill="1" applyBorder="1" applyAlignment="1">
      <alignment horizontal="center" vertical="center"/>
    </xf>
    <xf numFmtId="165" fontId="6" fillId="12" borderId="1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0" fillId="3" borderId="5" xfId="2" applyFont="1" applyAlignment="1">
      <alignment horizontal="center" wrapText="1"/>
    </xf>
    <xf numFmtId="10" fontId="15" fillId="13" borderId="1" xfId="1" applyNumberFormat="1" applyFont="1" applyFill="1" applyBorder="1" applyAlignment="1">
      <alignment horizontal="center"/>
    </xf>
    <xf numFmtId="3" fontId="2" fillId="13" borderId="1" xfId="0" applyNumberFormat="1" applyFont="1" applyFill="1" applyBorder="1" applyAlignment="1">
      <alignment horizontal="center"/>
    </xf>
    <xf numFmtId="0" fontId="0" fillId="13" borderId="1" xfId="0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top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2" fillId="4" borderId="1" xfId="0" applyFont="1" applyFill="1" applyBorder="1" applyAlignment="1">
      <alignment horizontal="center"/>
    </xf>
    <xf numFmtId="0" fontId="0" fillId="5" borderId="1" xfId="0" quotePrefix="1" applyFill="1" applyBorder="1" applyProtection="1">
      <protection locked="0"/>
    </xf>
    <xf numFmtId="10" fontId="0" fillId="0" borderId="1" xfId="0" applyNumberFormat="1" applyBorder="1" applyAlignment="1" applyProtection="1">
      <alignment horizontal="center"/>
      <protection locked="0"/>
    </xf>
    <xf numFmtId="10" fontId="6" fillId="12" borderId="1" xfId="0" applyNumberFormat="1" applyFont="1" applyFill="1" applyBorder="1" applyAlignment="1">
      <alignment horizontal="center"/>
    </xf>
    <xf numFmtId="0" fontId="0" fillId="5" borderId="1" xfId="0" quotePrefix="1" applyFill="1" applyBorder="1"/>
    <xf numFmtId="2" fontId="6" fillId="12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165" fontId="15" fillId="0" borderId="0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15" fillId="12" borderId="1" xfId="1" applyNumberFormat="1" applyFont="1" applyFill="1" applyBorder="1" applyAlignment="1">
      <alignment horizontal="center" vertical="center"/>
    </xf>
    <xf numFmtId="2" fontId="15" fillId="12" borderId="1" xfId="1" applyNumberFormat="1" applyFont="1" applyFill="1" applyBorder="1" applyAlignment="1">
      <alignment horizontal="center" vertical="center"/>
    </xf>
    <xf numFmtId="4" fontId="7" fillId="15" borderId="1" xfId="0" applyNumberFormat="1" applyFont="1" applyFill="1" applyBorder="1" applyAlignment="1">
      <alignment horizontal="center" vertical="center"/>
    </xf>
    <xf numFmtId="4" fontId="7" fillId="15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10" fontId="17" fillId="0" borderId="0" xfId="1" applyNumberFormat="1" applyFont="1" applyFill="1" applyBorder="1" applyAlignment="1" applyProtection="1">
      <alignment horizontal="center" wrapText="1"/>
      <protection locked="0"/>
    </xf>
    <xf numFmtId="0" fontId="17" fillId="0" borderId="1" xfId="1" applyNumberFormat="1" applyFont="1" applyFill="1" applyBorder="1" applyAlignment="1" applyProtection="1">
      <alignment horizontal="center" wrapText="1"/>
      <protection locked="0"/>
    </xf>
    <xf numFmtId="0" fontId="0" fillId="3" borderId="1" xfId="2" applyFont="1" applyBorder="1" applyAlignment="1">
      <alignment horizontal="center"/>
    </xf>
    <xf numFmtId="0" fontId="0" fillId="13" borderId="1" xfId="0" applyFill="1" applyBorder="1" applyAlignment="1">
      <alignment vertical="center"/>
    </xf>
    <xf numFmtId="0" fontId="16" fillId="16" borderId="0" xfId="0" applyFont="1" applyFill="1" applyAlignment="1">
      <alignment vertical="center" readingOrder="1"/>
    </xf>
    <xf numFmtId="0" fontId="18" fillId="16" borderId="0" xfId="0" applyFont="1" applyFill="1" applyAlignment="1">
      <alignment horizontal="center" vertical="center"/>
    </xf>
    <xf numFmtId="0" fontId="18" fillId="16" borderId="0" xfId="0" applyFont="1" applyFill="1"/>
    <xf numFmtId="0" fontId="18" fillId="16" borderId="1" xfId="0" applyFont="1" applyFill="1" applyBorder="1" applyAlignment="1">
      <alignment horizontal="center" vertical="center" wrapText="1"/>
    </xf>
    <xf numFmtId="0" fontId="18" fillId="16" borderId="0" xfId="0" applyFont="1" applyFill="1" applyAlignment="1">
      <alignment horizontal="center"/>
    </xf>
    <xf numFmtId="0" fontId="0" fillId="14" borderId="6" xfId="0" applyFill="1" applyBorder="1" applyAlignment="1">
      <alignment vertical="top"/>
    </xf>
    <xf numFmtId="0" fontId="0" fillId="14" borderId="1" xfId="0" applyFill="1" applyBorder="1" applyAlignment="1">
      <alignment vertical="top"/>
    </xf>
    <xf numFmtId="0" fontId="6" fillId="12" borderId="1" xfId="0" applyFont="1" applyFill="1" applyBorder="1" applyAlignment="1">
      <alignment horizontal="center" vertical="top"/>
    </xf>
    <xf numFmtId="0" fontId="3" fillId="12" borderId="1" xfId="0" applyFont="1" applyFill="1" applyBorder="1" applyAlignment="1">
      <alignment horizontal="center" vertical="center"/>
    </xf>
    <xf numFmtId="166" fontId="17" fillId="12" borderId="1" xfId="1" applyNumberFormat="1" applyFont="1" applyFill="1" applyBorder="1" applyAlignment="1" applyProtection="1">
      <alignment horizontal="center" wrapText="1"/>
    </xf>
    <xf numFmtId="1" fontId="17" fillId="12" borderId="1" xfId="1" applyNumberFormat="1" applyFont="1" applyFill="1" applyBorder="1" applyAlignment="1" applyProtection="1">
      <alignment horizontal="center" wrapText="1"/>
    </xf>
    <xf numFmtId="2" fontId="17" fillId="12" borderId="1" xfId="1" applyNumberFormat="1" applyFont="1" applyFill="1" applyBorder="1" applyAlignment="1" applyProtection="1">
      <alignment horizontal="center" wrapText="1"/>
    </xf>
    <xf numFmtId="10" fontId="17" fillId="12" borderId="1" xfId="1" applyNumberFormat="1" applyFont="1" applyFill="1" applyBorder="1" applyAlignment="1" applyProtection="1">
      <alignment horizontal="center" wrapText="1"/>
    </xf>
    <xf numFmtId="166" fontId="17" fillId="0" borderId="0" xfId="1" applyNumberFormat="1" applyFont="1" applyFill="1" applyBorder="1" applyAlignment="1" applyProtection="1">
      <alignment horizontal="center" wrapText="1"/>
    </xf>
    <xf numFmtId="3" fontId="6" fillId="17" borderId="1" xfId="0" applyNumberFormat="1" applyFont="1" applyFill="1" applyBorder="1" applyAlignment="1">
      <alignment horizontal="center"/>
    </xf>
    <xf numFmtId="0" fontId="22" fillId="0" borderId="0" xfId="4" applyAlignment="1">
      <alignment vertical="center"/>
    </xf>
    <xf numFmtId="0" fontId="22" fillId="0" borderId="0" xfId="4" applyAlignment="1">
      <alignment horizontal="right" vertical="center"/>
    </xf>
    <xf numFmtId="0" fontId="22" fillId="0" borderId="0" xfId="4"/>
    <xf numFmtId="0" fontId="23" fillId="0" borderId="0" xfId="4" applyFont="1" applyAlignment="1">
      <alignment vertical="center"/>
    </xf>
    <xf numFmtId="0" fontId="23" fillId="19" borderId="7" xfId="4" applyFont="1" applyFill="1" applyBorder="1" applyAlignment="1">
      <alignment horizontal="centerContinuous" vertical="center"/>
    </xf>
    <xf numFmtId="0" fontId="23" fillId="18" borderId="7" xfId="4" applyFont="1" applyFill="1" applyBorder="1" applyAlignment="1">
      <alignment horizontal="centerContinuous" vertical="center"/>
    </xf>
    <xf numFmtId="0" fontId="23" fillId="20" borderId="7" xfId="4" applyFont="1" applyFill="1" applyBorder="1" applyAlignment="1">
      <alignment horizontal="centerContinuous" vertical="center"/>
    </xf>
    <xf numFmtId="0" fontId="22" fillId="0" borderId="0" xfId="4" applyAlignment="1">
      <alignment horizontal="center" vertical="center"/>
    </xf>
    <xf numFmtId="0" fontId="25" fillId="0" borderId="0" xfId="4" applyFont="1" applyAlignment="1">
      <alignment vertical="center" wrapText="1"/>
    </xf>
    <xf numFmtId="0" fontId="23" fillId="0" borderId="0" xfId="4" applyFont="1" applyAlignment="1">
      <alignment horizontal="center" vertical="center"/>
    </xf>
    <xf numFmtId="0" fontId="27" fillId="21" borderId="9" xfId="4" applyFont="1" applyFill="1" applyBorder="1" applyAlignment="1">
      <alignment horizontal="center" vertical="center"/>
    </xf>
    <xf numFmtId="0" fontId="23" fillId="21" borderId="9" xfId="4" applyFont="1" applyFill="1" applyBorder="1" applyAlignment="1">
      <alignment horizontal="center" vertical="center"/>
    </xf>
    <xf numFmtId="0" fontId="27" fillId="21" borderId="9" xfId="4" applyFont="1" applyFill="1" applyBorder="1" applyAlignment="1">
      <alignment horizontal="center"/>
    </xf>
    <xf numFmtId="0" fontId="23" fillId="21" borderId="9" xfId="4" applyFont="1" applyFill="1" applyBorder="1" applyAlignment="1">
      <alignment horizontal="center"/>
    </xf>
    <xf numFmtId="0" fontId="28" fillId="21" borderId="9" xfId="4" applyFont="1" applyFill="1" applyBorder="1" applyAlignment="1">
      <alignment horizontal="center" vertical="center"/>
    </xf>
    <xf numFmtId="0" fontId="23" fillId="0" borderId="10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2" fillId="21" borderId="6" xfId="4" applyFill="1" applyBorder="1" applyAlignment="1">
      <alignment horizontal="center" vertical="center"/>
    </xf>
    <xf numFmtId="0" fontId="22" fillId="21" borderId="6" xfId="4" applyFill="1" applyBorder="1" applyAlignment="1">
      <alignment horizontal="center"/>
    </xf>
    <xf numFmtId="0" fontId="22" fillId="0" borderId="1" xfId="4" applyBorder="1" applyAlignment="1">
      <alignment horizontal="center" vertical="center"/>
    </xf>
    <xf numFmtId="0" fontId="22" fillId="22" borderId="1" xfId="4" applyFill="1" applyBorder="1" applyAlignment="1">
      <alignment vertical="center"/>
    </xf>
    <xf numFmtId="3" fontId="22" fillId="0" borderId="1" xfId="4" applyNumberFormat="1" applyBorder="1" applyAlignment="1">
      <alignment horizontal="center" vertical="center"/>
    </xf>
    <xf numFmtId="0" fontId="22" fillId="0" borderId="9" xfId="4" applyBorder="1" applyAlignment="1">
      <alignment vertical="center"/>
    </xf>
    <xf numFmtId="3" fontId="22" fillId="0" borderId="1" xfId="4" applyNumberFormat="1" applyBorder="1" applyAlignment="1">
      <alignment horizontal="center"/>
    </xf>
    <xf numFmtId="3" fontId="22" fillId="0" borderId="1" xfId="4" applyNumberFormat="1" applyBorder="1" applyAlignment="1">
      <alignment vertical="center"/>
    </xf>
    <xf numFmtId="0" fontId="22" fillId="0" borderId="1" xfId="4" applyBorder="1" applyAlignment="1">
      <alignment vertical="center"/>
    </xf>
    <xf numFmtId="0" fontId="25" fillId="0" borderId="0" xfId="4" applyFont="1" applyAlignment="1">
      <alignment horizontal="left" wrapText="1"/>
    </xf>
    <xf numFmtId="0" fontId="22" fillId="0" borderId="0" xfId="4" applyAlignment="1">
      <alignment horizontal="left" vertical="center" wrapText="1"/>
    </xf>
    <xf numFmtId="0" fontId="22" fillId="0" borderId="12" xfId="4" applyBorder="1" applyAlignment="1">
      <alignment vertical="center"/>
    </xf>
    <xf numFmtId="0" fontId="23" fillId="23" borderId="1" xfId="4" applyFont="1" applyFill="1" applyBorder="1" applyAlignment="1">
      <alignment vertical="center"/>
    </xf>
    <xf numFmtId="0" fontId="22" fillId="0" borderId="2" xfId="4" applyBorder="1" applyAlignment="1">
      <alignment horizontal="left" vertical="center" indent="1"/>
    </xf>
    <xf numFmtId="0" fontId="22" fillId="0" borderId="3" xfId="4" applyBorder="1" applyAlignment="1">
      <alignment vertical="center"/>
    </xf>
    <xf numFmtId="3" fontId="22" fillId="0" borderId="9" xfId="4" applyNumberFormat="1" applyBorder="1" applyAlignment="1">
      <alignment vertical="center"/>
    </xf>
    <xf numFmtId="0" fontId="22" fillId="24" borderId="0" xfId="4" applyFill="1"/>
    <xf numFmtId="0" fontId="23" fillId="21" borderId="1" xfId="4" applyFont="1" applyFill="1" applyBorder="1" applyAlignment="1">
      <alignment horizontal="centerContinuous" vertical="center"/>
    </xf>
    <xf numFmtId="0" fontId="23" fillId="21" borderId="1" xfId="4" applyFont="1" applyFill="1" applyBorder="1" applyAlignment="1">
      <alignment horizontal="center" vertical="center"/>
    </xf>
    <xf numFmtId="168" fontId="22" fillId="0" borderId="1" xfId="4" applyNumberFormat="1" applyBorder="1" applyAlignment="1">
      <alignment vertical="center"/>
    </xf>
    <xf numFmtId="167" fontId="22" fillId="0" borderId="0" xfId="4" applyNumberFormat="1" applyAlignment="1">
      <alignment vertical="center"/>
    </xf>
    <xf numFmtId="169" fontId="22" fillId="0" borderId="1" xfId="4" applyNumberFormat="1" applyBorder="1" applyAlignment="1">
      <alignment vertical="center"/>
    </xf>
    <xf numFmtId="4" fontId="22" fillId="21" borderId="1" xfId="4" applyNumberFormat="1" applyFill="1" applyBorder="1" applyAlignment="1">
      <alignment vertical="center"/>
    </xf>
    <xf numFmtId="3" fontId="22" fillId="21" borderId="1" xfId="4" applyNumberFormat="1" applyFill="1" applyBorder="1" applyAlignment="1">
      <alignment vertical="center"/>
    </xf>
    <xf numFmtId="3" fontId="23" fillId="0" borderId="1" xfId="4" applyNumberFormat="1" applyFont="1" applyBorder="1" applyAlignment="1">
      <alignment vertical="center"/>
    </xf>
    <xf numFmtId="0" fontId="24" fillId="0" borderId="0" xfId="4" applyFont="1" applyAlignment="1">
      <alignment horizontal="left" vertical="center" indent="1"/>
    </xf>
    <xf numFmtId="0" fontId="23" fillId="25" borderId="7" xfId="4" applyFont="1" applyFill="1" applyBorder="1" applyAlignment="1">
      <alignment vertical="center"/>
    </xf>
    <xf numFmtId="0" fontId="23" fillId="25" borderId="6" xfId="4" applyFont="1" applyFill="1" applyBorder="1" applyAlignment="1">
      <alignment vertical="center"/>
    </xf>
    <xf numFmtId="3" fontId="22" fillId="0" borderId="1" xfId="4" applyNumberFormat="1" applyBorder="1" applyAlignment="1">
      <alignment horizontal="center" vertical="center" wrapText="1"/>
    </xf>
    <xf numFmtId="3" fontId="22" fillId="0" borderId="0" xfId="4" applyNumberFormat="1" applyAlignment="1">
      <alignment vertical="center"/>
    </xf>
    <xf numFmtId="0" fontId="23" fillId="0" borderId="0" xfId="4" applyFont="1"/>
    <xf numFmtId="0" fontId="22" fillId="0" borderId="0" xfId="4" quotePrefix="1"/>
    <xf numFmtId="2" fontId="6" fillId="12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2" fillId="11" borderId="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9" fillId="11" borderId="1" xfId="0" applyFont="1" applyFill="1" applyBorder="1" applyAlignment="1">
      <alignment horizontal="left"/>
    </xf>
    <xf numFmtId="0" fontId="33" fillId="16" borderId="0" xfId="0" applyFont="1" applyFill="1"/>
    <xf numFmtId="0" fontId="31" fillId="0" borderId="17" xfId="0" applyFont="1" applyBorder="1" applyAlignment="1">
      <alignment vertical="top" wrapText="1"/>
    </xf>
    <xf numFmtId="0" fontId="31" fillId="0" borderId="18" xfId="0" applyFont="1" applyBorder="1" applyAlignment="1">
      <alignment vertical="top" wrapText="1"/>
    </xf>
    <xf numFmtId="0" fontId="31" fillId="0" borderId="21" xfId="0" applyFont="1" applyBorder="1" applyAlignment="1">
      <alignment vertical="top" wrapText="1"/>
    </xf>
    <xf numFmtId="0" fontId="31" fillId="0" borderId="22" xfId="0" applyFont="1" applyBorder="1" applyAlignment="1">
      <alignment vertical="top" wrapText="1"/>
    </xf>
    <xf numFmtId="0" fontId="18" fillId="16" borderId="1" xfId="0" applyFont="1" applyFill="1" applyBorder="1" applyAlignment="1">
      <alignment horizontal="center" vertical="center"/>
    </xf>
    <xf numFmtId="0" fontId="18" fillId="16" borderId="7" xfId="0" applyFont="1" applyFill="1" applyBorder="1" applyAlignment="1">
      <alignment horizontal="center" vertical="center" wrapText="1"/>
    </xf>
    <xf numFmtId="0" fontId="34" fillId="16" borderId="3" xfId="0" applyFont="1" applyFill="1" applyBorder="1" applyAlignment="1">
      <alignment horizontal="left"/>
    </xf>
    <xf numFmtId="0" fontId="34" fillId="16" borderId="4" xfId="0" applyFont="1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0" fontId="6" fillId="12" borderId="1" xfId="1" applyNumberFormat="1" applyFont="1" applyFill="1" applyBorder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8" fillId="0" borderId="1" xfId="3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8" fillId="0" borderId="1" xfId="3" applyBorder="1" applyAlignment="1">
      <alignment vertical="center"/>
    </xf>
    <xf numFmtId="0" fontId="8" fillId="0" borderId="1" xfId="3" applyBorder="1" applyAlignment="1">
      <alignment horizontal="center" vertical="center" wrapText="1"/>
    </xf>
    <xf numFmtId="0" fontId="2" fillId="2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3" applyAlignment="1">
      <alignment vertical="center"/>
    </xf>
    <xf numFmtId="0" fontId="0" fillId="0" borderId="1" xfId="0" applyBorder="1" applyAlignment="1">
      <alignment horizontal="left" vertical="center" wrapText="1"/>
    </xf>
    <xf numFmtId="0" fontId="11" fillId="11" borderId="0" xfId="0" applyFont="1" applyFill="1" applyAlignment="1">
      <alignment vertical="center"/>
    </xf>
    <xf numFmtId="0" fontId="0" fillId="14" borderId="1" xfId="0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8" fillId="0" borderId="1" xfId="3" applyBorder="1" applyAlignment="1">
      <alignment vertical="top" wrapText="1"/>
    </xf>
    <xf numFmtId="0" fontId="10" fillId="14" borderId="0" xfId="0" applyFont="1" applyFill="1" applyAlignment="1">
      <alignment horizontal="center" vertical="center"/>
    </xf>
    <xf numFmtId="0" fontId="0" fillId="14" borderId="0" xfId="0" applyFill="1"/>
    <xf numFmtId="0" fontId="0" fillId="14" borderId="0" xfId="0" applyFill="1" applyAlignment="1">
      <alignment horizontal="left" vertical="top"/>
    </xf>
    <xf numFmtId="0" fontId="0" fillId="14" borderId="0" xfId="0" applyFill="1" applyAlignment="1">
      <alignment horizontal="center"/>
    </xf>
    <xf numFmtId="0" fontId="0" fillId="14" borderId="0" xfId="0" applyFill="1" applyAlignment="1">
      <alignment vertical="top"/>
    </xf>
    <xf numFmtId="0" fontId="2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left" vertical="top"/>
    </xf>
    <xf numFmtId="0" fontId="2" fillId="27" borderId="7" xfId="0" applyFont="1" applyFill="1" applyBorder="1" applyAlignment="1">
      <alignment horizontal="center" vertical="center"/>
    </xf>
    <xf numFmtId="0" fontId="2" fillId="27" borderId="9" xfId="0" applyFont="1" applyFill="1" applyBorder="1" applyAlignment="1">
      <alignment horizontal="center" vertical="center"/>
    </xf>
    <xf numFmtId="0" fontId="2" fillId="27" borderId="7" xfId="0" applyFont="1" applyFill="1" applyBorder="1" applyAlignment="1">
      <alignment horizontal="center" vertical="center" wrapText="1"/>
    </xf>
    <xf numFmtId="0" fontId="2" fillId="27" borderId="9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vertical="center"/>
    </xf>
    <xf numFmtId="3" fontId="0" fillId="14" borderId="1" xfId="2" applyNumberFormat="1" applyFont="1" applyFill="1" applyBorder="1" applyAlignment="1">
      <alignment horizontal="center"/>
    </xf>
    <xf numFmtId="3" fontId="0" fillId="3" borderId="1" xfId="2" applyNumberFormat="1" applyFont="1" applyBorder="1" applyAlignment="1">
      <alignment horizontal="center"/>
    </xf>
    <xf numFmtId="0" fontId="0" fillId="3" borderId="5" xfId="2" applyFont="1" applyAlignment="1">
      <alignment horizontal="left" wrapText="1"/>
    </xf>
    <xf numFmtId="3" fontId="6" fillId="12" borderId="1" xfId="0" applyNumberFormat="1" applyFont="1" applyFill="1" applyBorder="1" applyAlignment="1">
      <alignment horizontal="center" vertical="top"/>
    </xf>
    <xf numFmtId="0" fontId="2" fillId="27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3" borderId="7" xfId="2" applyFont="1" applyBorder="1" applyAlignment="1">
      <alignment horizontal="center"/>
    </xf>
    <xf numFmtId="0" fontId="0" fillId="3" borderId="23" xfId="2" applyFont="1" applyBorder="1" applyAlignment="1">
      <alignment vertical="top"/>
    </xf>
    <xf numFmtId="0" fontId="0" fillId="0" borderId="1" xfId="2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 wrapText="1"/>
    </xf>
    <xf numFmtId="2" fontId="6" fillId="12" borderId="1" xfId="0" applyNumberFormat="1" applyFont="1" applyFill="1" applyBorder="1" applyAlignment="1">
      <alignment horizontal="center" vertical="top"/>
    </xf>
    <xf numFmtId="2" fontId="0" fillId="0" borderId="2" xfId="0" applyNumberFormat="1" applyBorder="1" applyAlignment="1" applyProtection="1">
      <alignment vertical="center" wrapText="1"/>
      <protection locked="0"/>
    </xf>
    <xf numFmtId="0" fontId="0" fillId="0" borderId="6" xfId="0" applyBorder="1"/>
    <xf numFmtId="3" fontId="0" fillId="0" borderId="6" xfId="0" applyNumberForma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165" fontId="0" fillId="0" borderId="1" xfId="1" applyNumberFormat="1" applyFont="1" applyBorder="1" applyAlignment="1">
      <alignment horizontal="center" vertical="center"/>
    </xf>
    <xf numFmtId="0" fontId="0" fillId="27" borderId="9" xfId="0" applyFill="1" applyBorder="1" applyAlignment="1">
      <alignment horizontal="center" vertical="center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readingOrder="1"/>
    </xf>
    <xf numFmtId="0" fontId="11" fillId="0" borderId="0" xfId="0" applyFont="1" applyAlignment="1">
      <alignment vertical="center"/>
    </xf>
    <xf numFmtId="0" fontId="2" fillId="6" borderId="2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17" fillId="0" borderId="0" xfId="1" applyNumberFormat="1" applyFont="1" applyFill="1" applyBorder="1" applyAlignment="1" applyProtection="1">
      <alignment horizontal="center" wrapText="1"/>
      <protection locked="0"/>
    </xf>
    <xf numFmtId="2" fontId="6" fillId="12" borderId="1" xfId="6" applyNumberFormat="1" applyFont="1" applyFill="1" applyBorder="1" applyAlignment="1">
      <alignment horizontal="center" vertical="center"/>
    </xf>
    <xf numFmtId="0" fontId="11" fillId="28" borderId="0" xfId="0" applyFont="1" applyFill="1"/>
    <xf numFmtId="0" fontId="2" fillId="7" borderId="1" xfId="0" quotePrefix="1" applyFont="1" applyFill="1" applyBorder="1" applyAlignment="1">
      <alignment vertical="center"/>
    </xf>
    <xf numFmtId="0" fontId="0" fillId="3" borderId="24" xfId="2" applyFont="1" applyBorder="1" applyAlignment="1">
      <alignment horizontal="left" wrapText="1"/>
    </xf>
    <xf numFmtId="0" fontId="0" fillId="3" borderId="1" xfId="2" applyFont="1" applyBorder="1" applyAlignment="1">
      <alignment horizontal="center" wrapText="1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 applyProtection="1">
      <alignment vertical="center" wrapText="1"/>
      <protection locked="0"/>
    </xf>
    <xf numFmtId="0" fontId="2" fillId="10" borderId="1" xfId="0" applyFont="1" applyFill="1" applyBorder="1" applyAlignment="1">
      <alignment vertical="top"/>
    </xf>
    <xf numFmtId="0" fontId="0" fillId="0" borderId="1" xfId="1" applyNumberFormat="1" applyFont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5" fillId="0" borderId="0" xfId="0" applyFont="1"/>
    <xf numFmtId="0" fontId="10" fillId="11" borderId="0" xfId="0" applyFont="1" applyFill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19" fillId="30" borderId="3" xfId="0" applyFont="1" applyFill="1" applyBorder="1" applyAlignment="1">
      <alignment horizontal="center" vertical="center" wrapText="1"/>
    </xf>
    <xf numFmtId="0" fontId="18" fillId="30" borderId="1" xfId="0" applyFont="1" applyFill="1" applyBorder="1" applyAlignment="1">
      <alignment horizontal="center" vertical="center"/>
    </xf>
    <xf numFmtId="0" fontId="18" fillId="30" borderId="7" xfId="0" applyFont="1" applyFill="1" applyBorder="1" applyAlignment="1">
      <alignment horizontal="center" vertical="center"/>
    </xf>
    <xf numFmtId="0" fontId="18" fillId="26" borderId="7" xfId="0" applyFont="1" applyFill="1" applyBorder="1" applyAlignment="1">
      <alignment horizontal="center" vertical="center"/>
    </xf>
    <xf numFmtId="0" fontId="30" fillId="12" borderId="13" xfId="0" applyFont="1" applyFill="1" applyBorder="1" applyAlignment="1">
      <alignment horizontal="center" vertical="top" wrapText="1" readingOrder="1"/>
    </xf>
    <xf numFmtId="0" fontId="32" fillId="12" borderId="14" xfId="0" applyFont="1" applyFill="1" applyBorder="1" applyAlignment="1">
      <alignment horizontal="center" vertical="top" wrapText="1" readingOrder="1"/>
    </xf>
    <xf numFmtId="0" fontId="30" fillId="31" borderId="15" xfId="0" applyFont="1" applyFill="1" applyBorder="1" applyAlignment="1">
      <alignment horizontal="center" vertical="top" wrapText="1" readingOrder="1"/>
    </xf>
    <xf numFmtId="0" fontId="30" fillId="31" borderId="16" xfId="0" applyFont="1" applyFill="1" applyBorder="1" applyAlignment="1">
      <alignment horizontal="center" vertical="top" wrapText="1" readingOrder="1"/>
    </xf>
    <xf numFmtId="0" fontId="32" fillId="31" borderId="19" xfId="0" applyFont="1" applyFill="1" applyBorder="1" applyAlignment="1">
      <alignment horizontal="center" vertical="top" wrapText="1" readingOrder="1"/>
    </xf>
    <xf numFmtId="0" fontId="32" fillId="31" borderId="20" xfId="0" applyFont="1" applyFill="1" applyBorder="1" applyAlignment="1">
      <alignment horizontal="center" vertical="top" wrapText="1" readingOrder="1"/>
    </xf>
    <xf numFmtId="0" fontId="12" fillId="14" borderId="0" xfId="0" applyFont="1" applyFill="1" applyAlignment="1">
      <alignment vertical="top"/>
    </xf>
    <xf numFmtId="0" fontId="12" fillId="14" borderId="0" xfId="0" applyFont="1" applyFill="1"/>
    <xf numFmtId="0" fontId="0" fillId="32" borderId="1" xfId="0" applyFill="1" applyBorder="1" applyAlignment="1">
      <alignment horizontal="left" vertical="top"/>
    </xf>
    <xf numFmtId="0" fontId="0" fillId="3" borderId="1" xfId="2" applyFont="1" applyBorder="1" applyAlignment="1">
      <alignment horizontal="left" vertical="top"/>
    </xf>
    <xf numFmtId="4" fontId="3" fillId="32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top"/>
    </xf>
    <xf numFmtId="0" fontId="0" fillId="3" borderId="8" xfId="2" applyFont="1" applyBorder="1" applyAlignment="1">
      <alignment horizontal="center" vertical="top"/>
    </xf>
    <xf numFmtId="4" fontId="0" fillId="32" borderId="1" xfId="0" applyNumberForma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10" fontId="6" fillId="0" borderId="1" xfId="1" applyNumberFormat="1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0" fillId="9" borderId="1" xfId="0" applyFill="1" applyBorder="1" applyAlignment="1">
      <alignment horizontal="left" vertical="top"/>
    </xf>
    <xf numFmtId="4" fontId="0" fillId="0" borderId="0" xfId="0" applyNumberForma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3" fontId="0" fillId="0" borderId="0" xfId="0" applyNumberFormat="1" applyAlignment="1">
      <alignment horizontal="center"/>
    </xf>
    <xf numFmtId="0" fontId="8" fillId="0" borderId="0" xfId="3" applyBorder="1" applyAlignment="1">
      <alignment vertical="center" wrapText="1"/>
    </xf>
    <xf numFmtId="3" fontId="0" fillId="0" borderId="1" xfId="0" applyNumberFormat="1" applyBorder="1" applyAlignment="1">
      <alignment vertical="top"/>
    </xf>
    <xf numFmtId="10" fontId="3" fillId="32" borderId="1" xfId="1" applyNumberFormat="1" applyFont="1" applyFill="1" applyBorder="1" applyAlignment="1">
      <alignment horizontal="center"/>
    </xf>
    <xf numFmtId="0" fontId="0" fillId="32" borderId="1" xfId="0" applyFill="1" applyBorder="1" applyAlignment="1">
      <alignment vertical="center"/>
    </xf>
    <xf numFmtId="3" fontId="0" fillId="32" borderId="1" xfId="0" applyNumberFormat="1" applyFill="1" applyBorder="1" applyAlignment="1">
      <alignment horizontal="center"/>
    </xf>
    <xf numFmtId="3" fontId="0" fillId="0" borderId="1" xfId="0" applyNumberFormat="1" applyBorder="1"/>
    <xf numFmtId="0" fontId="40" fillId="0" borderId="0" xfId="0" applyFont="1" applyAlignment="1">
      <alignment horizontal="center" vertical="center" wrapText="1"/>
    </xf>
    <xf numFmtId="0" fontId="0" fillId="33" borderId="1" xfId="0" applyFill="1" applyBorder="1"/>
    <xf numFmtId="0" fontId="37" fillId="0" borderId="1" xfId="0" applyFont="1" applyBorder="1" applyAlignment="1">
      <alignment horizontal="justify" vertical="center" wrapText="1"/>
    </xf>
    <xf numFmtId="0" fontId="0" fillId="0" borderId="4" xfId="0" applyBorder="1"/>
    <xf numFmtId="167" fontId="0" fillId="0" borderId="4" xfId="0" applyNumberFormat="1" applyBorder="1"/>
    <xf numFmtId="0" fontId="3" fillId="0" borderId="1" xfId="0" applyFont="1" applyBorder="1"/>
    <xf numFmtId="0" fontId="6" fillId="12" borderId="1" xfId="0" applyFont="1" applyFill="1" applyBorder="1" applyAlignment="1">
      <alignment horizontal="right" vertical="top"/>
    </xf>
    <xf numFmtId="9" fontId="6" fillId="12" borderId="1" xfId="1" applyFont="1" applyFill="1" applyBorder="1"/>
    <xf numFmtId="9" fontId="6" fillId="12" borderId="1" xfId="1" applyFont="1" applyFill="1" applyBorder="1" applyAlignment="1">
      <alignment horizontal="right" vertical="top"/>
    </xf>
    <xf numFmtId="0" fontId="2" fillId="33" borderId="1" xfId="0" applyFont="1" applyFill="1" applyBorder="1" applyAlignment="1">
      <alignment vertical="center"/>
    </xf>
    <xf numFmtId="0" fontId="2" fillId="33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right" vertical="center"/>
    </xf>
    <xf numFmtId="167" fontId="43" fillId="12" borderId="4" xfId="0" applyNumberFormat="1" applyFont="1" applyFill="1" applyBorder="1" applyAlignment="1">
      <alignment horizontal="right" vertical="center"/>
    </xf>
    <xf numFmtId="9" fontId="43" fillId="12" borderId="1" xfId="1" applyFont="1" applyFill="1" applyBorder="1" applyAlignment="1">
      <alignment horizontal="right" vertical="center"/>
    </xf>
    <xf numFmtId="165" fontId="43" fillId="12" borderId="1" xfId="1" applyNumberFormat="1" applyFont="1" applyFill="1" applyBorder="1" applyAlignment="1">
      <alignment horizontal="right" vertical="center"/>
    </xf>
    <xf numFmtId="167" fontId="6" fillId="12" borderId="1" xfId="0" applyNumberFormat="1" applyFont="1" applyFill="1" applyBorder="1"/>
    <xf numFmtId="0" fontId="0" fillId="5" borderId="25" xfId="0" applyFill="1" applyBorder="1" applyAlignment="1">
      <alignment horizontal="left" vertical="top"/>
    </xf>
    <xf numFmtId="0" fontId="2" fillId="5" borderId="2" xfId="0" applyFont="1" applyFill="1" applyBorder="1" applyAlignment="1">
      <alignment horizontal="center" vertical="center"/>
    </xf>
    <xf numFmtId="165" fontId="6" fillId="12" borderId="6" xfId="0" applyNumberFormat="1" applyFont="1" applyFill="1" applyBorder="1" applyAlignment="1">
      <alignment horizontal="center" vertical="top"/>
    </xf>
    <xf numFmtId="165" fontId="6" fillId="12" borderId="1" xfId="0" applyNumberFormat="1" applyFont="1" applyFill="1" applyBorder="1" applyAlignment="1">
      <alignment horizontal="center" vertical="top"/>
    </xf>
    <xf numFmtId="0" fontId="2" fillId="33" borderId="1" xfId="0" applyFont="1" applyFill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0" fontId="3" fillId="0" borderId="0" xfId="0" applyFont="1"/>
    <xf numFmtId="0" fontId="47" fillId="0" borderId="0" xfId="0" applyFont="1" applyAlignment="1">
      <alignment horizontal="center" vertical="center"/>
    </xf>
    <xf numFmtId="0" fontId="7" fillId="33" borderId="1" xfId="0" applyFont="1" applyFill="1" applyBorder="1" applyAlignment="1">
      <alignment horizontal="center" vertical="center" wrapText="1"/>
    </xf>
    <xf numFmtId="0" fontId="5" fillId="3" borderId="1" xfId="2" applyFont="1" applyBorder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9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29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0" fillId="10" borderId="1" xfId="0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2" fillId="6" borderId="2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/>
    </xf>
    <xf numFmtId="0" fontId="11" fillId="14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center" vertical="center"/>
    </xf>
    <xf numFmtId="0" fontId="19" fillId="16" borderId="2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13" fillId="12" borderId="0" xfId="0" applyFont="1" applyFill="1" applyAlignment="1">
      <alignment horizontal="center" vertical="top" wrapText="1"/>
    </xf>
    <xf numFmtId="0" fontId="34" fillId="16" borderId="2" xfId="0" applyFont="1" applyFill="1" applyBorder="1" applyAlignment="1">
      <alignment horizontal="left"/>
    </xf>
    <xf numFmtId="0" fontId="34" fillId="16" borderId="3" xfId="0" applyFont="1" applyFill="1" applyBorder="1" applyAlignment="1">
      <alignment horizontal="left"/>
    </xf>
    <xf numFmtId="0" fontId="34" fillId="16" borderId="4" xfId="0" applyFont="1" applyFill="1" applyBorder="1" applyAlignment="1">
      <alignment horizontal="left"/>
    </xf>
    <xf numFmtId="0" fontId="30" fillId="12" borderId="13" xfId="0" applyFont="1" applyFill="1" applyBorder="1" applyAlignment="1">
      <alignment horizontal="center" vertical="top" wrapText="1" readingOrder="1"/>
    </xf>
    <xf numFmtId="0" fontId="30" fillId="12" borderId="14" xfId="0" applyFont="1" applyFill="1" applyBorder="1" applyAlignment="1">
      <alignment horizontal="center" vertical="top" wrapText="1" readingOrder="1"/>
    </xf>
    <xf numFmtId="0" fontId="20" fillId="16" borderId="2" xfId="0" applyFont="1" applyFill="1" applyBorder="1" applyAlignment="1">
      <alignment horizontal="center" vertical="center"/>
    </xf>
    <xf numFmtId="0" fontId="20" fillId="16" borderId="3" xfId="0" applyFont="1" applyFill="1" applyBorder="1" applyAlignment="1">
      <alignment horizontal="center" vertical="center"/>
    </xf>
    <xf numFmtId="0" fontId="20" fillId="16" borderId="4" xfId="0" applyFont="1" applyFill="1" applyBorder="1" applyAlignment="1">
      <alignment horizontal="center" vertical="center"/>
    </xf>
    <xf numFmtId="0" fontId="2" fillId="27" borderId="2" xfId="0" applyFont="1" applyFill="1" applyBorder="1" applyAlignment="1">
      <alignment horizontal="center" vertical="center" wrapText="1"/>
    </xf>
    <xf numFmtId="0" fontId="2" fillId="27" borderId="4" xfId="0" applyFont="1" applyFill="1" applyBorder="1" applyAlignment="1">
      <alignment horizontal="center" vertical="center" wrapText="1"/>
    </xf>
    <xf numFmtId="0" fontId="2" fillId="27" borderId="1" xfId="0" applyFont="1" applyFill="1" applyBorder="1" applyAlignment="1">
      <alignment horizontal="center" vertical="center" wrapText="1"/>
    </xf>
    <xf numFmtId="0" fontId="2" fillId="27" borderId="7" xfId="0" applyFont="1" applyFill="1" applyBorder="1" applyAlignment="1">
      <alignment horizontal="center" vertical="center" wrapText="1"/>
    </xf>
    <xf numFmtId="0" fontId="2" fillId="27" borderId="6" xfId="0" applyFont="1" applyFill="1" applyBorder="1" applyAlignment="1">
      <alignment horizontal="center" vertical="center" wrapText="1"/>
    </xf>
    <xf numFmtId="0" fontId="2" fillId="27" borderId="3" xfId="0" applyFont="1" applyFill="1" applyBorder="1" applyAlignment="1">
      <alignment horizontal="center" vertical="center" wrapText="1"/>
    </xf>
    <xf numFmtId="0" fontId="2" fillId="27" borderId="9" xfId="0" applyFont="1" applyFill="1" applyBorder="1" applyAlignment="1">
      <alignment horizontal="center" vertical="center" wrapText="1"/>
    </xf>
    <xf numFmtId="0" fontId="0" fillId="32" borderId="2" xfId="0" applyFill="1" applyBorder="1" applyAlignment="1">
      <alignment horizontal="center" vertical="center"/>
    </xf>
    <xf numFmtId="0" fontId="0" fillId="32" borderId="4" xfId="0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/>
    </xf>
    <xf numFmtId="0" fontId="2" fillId="33" borderId="2" xfId="0" applyFont="1" applyFill="1" applyBorder="1" applyAlignment="1">
      <alignment horizontal="center" vertical="center"/>
    </xf>
    <xf numFmtId="0" fontId="2" fillId="33" borderId="4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2" fillId="33" borderId="2" xfId="0" applyFont="1" applyFill="1" applyBorder="1" applyAlignment="1">
      <alignment horizontal="left" vertical="center"/>
    </xf>
    <xf numFmtId="0" fontId="2" fillId="33" borderId="3" xfId="0" applyFont="1" applyFill="1" applyBorder="1" applyAlignment="1">
      <alignment horizontal="left" vertical="center"/>
    </xf>
    <xf numFmtId="0" fontId="2" fillId="33" borderId="4" xfId="0" applyFont="1" applyFill="1" applyBorder="1" applyAlignment="1">
      <alignment horizontal="left" vertical="center"/>
    </xf>
  </cellXfs>
  <cellStyles count="7">
    <cellStyle name="Commentaire" xfId="2" builtinId="10"/>
    <cellStyle name="Lien hypertexte" xfId="3" builtinId="8"/>
    <cellStyle name="Milliers [0]" xfId="6" builtinId="6"/>
    <cellStyle name="Normal" xfId="0" builtinId="0"/>
    <cellStyle name="Pourcentage" xfId="1" builtinId="5"/>
    <cellStyle name="Standard 2" xfId="4" xr:uid="{149FEDBD-17A5-4CE7-B895-FB680DCD6FB3}"/>
    <cellStyle name="Standard 4" xfId="5" xr:uid="{6C2BC06B-B7BD-4167-B126-CA4F3495A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Yield</a:t>
            </a:r>
            <a:r>
              <a:rPr lang="en-US" baseline="0"/>
              <a:t> score</a:t>
            </a:r>
          </a:p>
        </c:rich>
      </c:tx>
      <c:layout>
        <c:manualLayout>
          <c:xMode val="edge"/>
          <c:yMode val="edge"/>
          <c:x val="0.40575866652150633"/>
          <c:y val="3.5192960299500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418782831169536"/>
          <c:y val="0.17171296296296296"/>
          <c:w val="0.74648496683995169"/>
          <c:h val="0.6768964104219655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1"/>
              <c:pt idx="0">
                <c:v>0</c:v>
              </c:pt>
              <c:pt idx="1">
                <c:v>1</c:v>
              </c:pt>
              <c:pt idx="2">
                <c:v>2</c:v>
              </c:pt>
              <c:pt idx="3">
                <c:v>3</c:v>
              </c:pt>
              <c:pt idx="4">
                <c:v>4</c:v>
              </c:pt>
              <c:pt idx="5">
                <c:v>5</c:v>
              </c:pt>
              <c:pt idx="6">
                <c:v>6</c:v>
              </c:pt>
              <c:pt idx="7">
                <c:v>7</c:v>
              </c:pt>
              <c:pt idx="8">
                <c:v>8</c:v>
              </c:pt>
              <c:pt idx="9">
                <c:v>9</c:v>
              </c:pt>
              <c:pt idx="10">
                <c:v>10</c:v>
              </c:pt>
              <c:pt idx="11">
                <c:v>11</c:v>
              </c:pt>
              <c:pt idx="12">
                <c:v>12</c:v>
              </c:pt>
              <c:pt idx="13">
                <c:v>13</c:v>
              </c:pt>
              <c:pt idx="14">
                <c:v>14</c:v>
              </c:pt>
              <c:pt idx="15">
                <c:v>15</c:v>
              </c:pt>
              <c:pt idx="16">
                <c:v>16</c:v>
              </c:pt>
              <c:pt idx="17">
                <c:v>17</c:v>
              </c:pt>
              <c:pt idx="18">
                <c:v>18</c:v>
              </c:pt>
              <c:pt idx="19">
                <c:v>19</c:v>
              </c:pt>
              <c:pt idx="20">
                <c:v>20</c:v>
              </c:pt>
            </c:numLit>
          </c:cat>
          <c:val>
            <c:numLit>
              <c:formatCode>General</c:formatCode>
              <c:ptCount val="21"/>
              <c:pt idx="0">
                <c:v>100</c:v>
              </c:pt>
              <c:pt idx="1">
                <c:v>98</c:v>
              </c:pt>
              <c:pt idx="2">
                <c:v>96</c:v>
              </c:pt>
              <c:pt idx="3">
                <c:v>94</c:v>
              </c:pt>
              <c:pt idx="4">
                <c:v>92</c:v>
              </c:pt>
              <c:pt idx="5">
                <c:v>90</c:v>
              </c:pt>
              <c:pt idx="6">
                <c:v>85.5</c:v>
              </c:pt>
              <c:pt idx="7">
                <c:v>81</c:v>
              </c:pt>
              <c:pt idx="8">
                <c:v>76.5</c:v>
              </c:pt>
              <c:pt idx="9">
                <c:v>72</c:v>
              </c:pt>
              <c:pt idx="10">
                <c:v>67.5</c:v>
              </c:pt>
              <c:pt idx="11">
                <c:v>63</c:v>
              </c:pt>
              <c:pt idx="12">
                <c:v>58.5</c:v>
              </c:pt>
              <c:pt idx="13">
                <c:v>54</c:v>
              </c:pt>
              <c:pt idx="14">
                <c:v>49.5</c:v>
              </c:pt>
              <c:pt idx="15">
                <c:v>45</c:v>
              </c:pt>
              <c:pt idx="16">
                <c:v>36</c:v>
              </c:pt>
              <c:pt idx="17">
                <c:v>27</c:v>
              </c:pt>
              <c:pt idx="18">
                <c:v>18</c:v>
              </c:pt>
              <c:pt idx="19">
                <c:v>9</c:v>
              </c:pt>
              <c:pt idx="2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4A-43A4-9AFB-3B623B619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6964992"/>
        <c:axId val="756964448"/>
      </c:lineChart>
      <c:catAx>
        <c:axId val="756964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/>
                  <a:t>'corrected</a:t>
                </a:r>
                <a:r>
                  <a:rPr lang="en-US" sz="1000" baseline="0"/>
                  <a:t>' yield: </a:t>
                </a:r>
                <a:r>
                  <a:rPr lang="en-US" sz="1000" b="0" i="0" baseline="0">
                    <a:effectLst/>
                  </a:rPr>
                  <a:t>100%- CR- corr_fact*FR</a:t>
                </a:r>
                <a:endParaRPr lang="en-US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0.25071351563043404"/>
              <c:y val="0.93311120663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56964448"/>
        <c:crosses val="autoZero"/>
        <c:auto val="1"/>
        <c:lblAlgn val="ctr"/>
        <c:lblOffset val="100"/>
        <c:noMultiLvlLbl val="0"/>
      </c:catAx>
      <c:valAx>
        <c:axId val="75696444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Points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56964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32043</xdr:colOff>
      <xdr:row>0</xdr:row>
      <xdr:rowOff>0</xdr:rowOff>
    </xdr:from>
    <xdr:to>
      <xdr:col>1</xdr:col>
      <xdr:colOff>323853</xdr:colOff>
      <xdr:row>2</xdr:row>
      <xdr:rowOff>22525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3373" y="89195"/>
          <a:ext cx="466390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267907</xdr:colOff>
      <xdr:row>0</xdr:row>
      <xdr:rowOff>1</xdr:rowOff>
    </xdr:from>
    <xdr:to>
      <xdr:col>1</xdr:col>
      <xdr:colOff>555907</xdr:colOff>
      <xdr:row>1</xdr:row>
      <xdr:rowOff>131086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8302" y="50131"/>
          <a:ext cx="388260" cy="28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537882</xdr:colOff>
      <xdr:row>69</xdr:row>
      <xdr:rowOff>89647</xdr:rowOff>
    </xdr:from>
    <xdr:ext cx="184731" cy="264560"/>
    <xdr:sp macro="" textlink="">
      <xdr:nvSpPr>
        <xdr:cNvPr id="2" name="Textfeld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436137" y="1530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0</xdr:col>
      <xdr:colOff>0</xdr:colOff>
      <xdr:row>69</xdr:row>
      <xdr:rowOff>0</xdr:rowOff>
    </xdr:from>
    <xdr:to>
      <xdr:col>1</xdr:col>
      <xdr:colOff>24393</xdr:colOff>
      <xdr:row>71</xdr:row>
      <xdr:rowOff>63802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Object 4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0" y="15211425"/>
              <a:ext cx="1944633" cy="440992"/>
            </a:xfrm>
            <a:prstGeom prst="rect">
              <a:avLst/>
            </a:prstGeom>
          </xdr:spPr>
          <xdr:txBody>
            <a:bodyPr vertOverflow="clip" horzOverflow="clip" wrap="none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de-DE" b="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𝑆𝑐𝑜𝑟𝑒</m:t>
                        </m:r>
                      </m:e>
                      <m:sub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𝑃</m:t>
                        </m:r>
                      </m:sub>
                    </m:sSub>
                    <m:r>
                      <a:rPr lang="en-GB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𝑅</m:t>
                            </m:r>
                          </m:e>
                          <m:sub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𝑃</m:t>
                            </m:r>
                          </m:sub>
                        </m:sSub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𝑇</m:t>
                        </m:r>
                        <m:sSub>
                          <m:sSubPr>
                            <m:ctrlP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𝐻</m:t>
                            </m:r>
                          </m:e>
                          <m:sub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𝑃</m:t>
                            </m:r>
                          </m:sub>
                        </m:sSub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𝑃</m:t>
                            </m:r>
                          </m:sub>
                        </m:sSub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𝑇</m:t>
                        </m:r>
                        <m:sSub>
                          <m:sSubPr>
                            <m:ctrlP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𝐻</m:t>
                            </m:r>
                          </m:e>
                          <m:sub>
                            <m:r>
                              <a:rPr lang="en-GB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𝑃</m:t>
                            </m:r>
                          </m:sub>
                        </m:sSub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  <m:r>
                      <a:rPr lang="en-GB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⋅</m:t>
                    </m:r>
                    <m:r>
                      <a:rPr lang="en-GB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𝑀</m:t>
                    </m:r>
                    <m:sSub>
                      <m:sSubPr>
                        <m:ctrlP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en-GB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𝑃</m:t>
                        </m:r>
                      </m:sub>
                    </m:sSub>
                  </m:oMath>
                </m:oMathPara>
              </a14:m>
              <a:endParaRPr lang="en-GB"/>
            </a:p>
          </xdr:txBody>
        </xdr:sp>
      </mc:Choice>
      <mc:Fallback xmlns="">
        <xdr:sp macro="" textlink="">
          <xdr:nvSpPr>
            <xdr:cNvPr id="3" name="Object 4">
              <a:extLst>
                <a:ext uri="{63B3BB69-23CF-44E3-9099-C40C66FF867C}">
                  <a14:compatExt xmlns:a14="http://schemas.microsoft.com/office/drawing/2010/main" spid="_x0000_s4100"/>
                </a:ext>
                <a:ext uri="{FF2B5EF4-FFF2-40B4-BE49-F238E27FC236}">
                  <a16:creationId xmlns:a16="http://schemas.microsoft.com/office/drawing/2014/main" id="{1DFEEE2A-F783-451B-B647-53D1137411CA}"/>
                </a:ext>
              </a:extLst>
            </xdr:cNvPr>
            <xdr:cNvSpPr txBox="1"/>
          </xdr:nvSpPr>
          <xdr:spPr>
            <a:xfrm>
              <a:off x="0" y="15211425"/>
              <a:ext cx="1944633" cy="440992"/>
            </a:xfrm>
            <a:prstGeom prst="rect">
              <a:avLst/>
            </a:prstGeom>
          </xdr:spPr>
          <xdr:txBody>
            <a:bodyPr vertOverflow="clip" horzOverflow="clip" wrap="none">
              <a:spAutoFit/>
            </a:bodyPr>
            <a:lstStyle/>
            <a:p>
              <a:pPr/>
              <a:r>
                <a:rPr lang="en-GB" i="0">
                  <a:solidFill>
                    <a:srgbClr val="000000"/>
                  </a:solidFill>
                  <a:latin typeface="Cambria Math" panose="02040503050406030204" pitchFamily="18" charset="0"/>
                </a:rPr>
                <a:t>〖</a:t>
              </a:r>
              <a:r>
                <a:rPr lang="de-DE" b="0" i="0">
                  <a:solidFill>
                    <a:srgbClr val="000000"/>
                  </a:solidFill>
                  <a:latin typeface="Cambria Math" panose="02040503050406030204" pitchFamily="18" charset="0"/>
                </a:rPr>
                <a:t>𝑆𝑐𝑜𝑟𝑒</a:t>
              </a:r>
              <a:r>
                <a:rPr lang="en-GB" b="0" i="0">
                  <a:solidFill>
                    <a:srgbClr val="000000"/>
                  </a:solidFill>
                  <a:latin typeface="Cambria Math" panose="02040503050406030204" pitchFamily="18" charset="0"/>
                </a:rPr>
                <a:t>〗_</a:t>
              </a:r>
              <a:r>
                <a:rPr lang="en-GB" i="0">
                  <a:solidFill>
                    <a:srgbClr val="000000"/>
                  </a:solidFill>
                  <a:latin typeface="Cambria Math" panose="02040503050406030204" pitchFamily="18" charset="0"/>
                </a:rPr>
                <a:t>𝑃=((𝑅_𝑃−𝑇𝐻_𝑃))/((𝑇_𝑃−𝑇𝐻_𝑃))⋅𝑀𝑆_𝑃</a:t>
              </a:r>
              <a:endParaRPr lang="en-GB"/>
            </a:p>
          </xdr:txBody>
        </xdr:sp>
      </mc:Fallback>
    </mc:AlternateContent>
    <xdr:clientData/>
  </xdr:twoCellAnchor>
  <xdr:oneCellAnchor>
    <xdr:from>
      <xdr:col>0</xdr:col>
      <xdr:colOff>1180257</xdr:colOff>
      <xdr:row>34</xdr:row>
      <xdr:rowOff>60615</xdr:rowOff>
    </xdr:from>
    <xdr:ext cx="707438" cy="1152578"/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180257" y="6781455"/>
          <a:ext cx="707438" cy="1152578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Y:</a:t>
          </a:r>
        </a:p>
      </xdr:txBody>
    </xdr:sp>
    <xdr:clientData/>
  </xdr:oneCellAnchor>
  <xdr:twoCellAnchor>
    <xdr:from>
      <xdr:col>1</xdr:col>
      <xdr:colOff>69273</xdr:colOff>
      <xdr:row>29</xdr:row>
      <xdr:rowOff>109104</xdr:rowOff>
    </xdr:from>
    <xdr:to>
      <xdr:col>9</xdr:col>
      <xdr:colOff>718705</xdr:colOff>
      <xdr:row>44</xdr:row>
      <xdr:rowOff>138545</xdr:rowOff>
    </xdr:to>
    <xdr:graphicFrame macro="">
      <xdr:nvGraphicFramePr>
        <xdr:cNvPr id="5" name="Chart 2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12855</xdr:colOff>
      <xdr:row>31</xdr:row>
      <xdr:rowOff>158272</xdr:rowOff>
    </xdr:from>
    <xdr:to>
      <xdr:col>9</xdr:col>
      <xdr:colOff>654400</xdr:colOff>
      <xdr:row>42</xdr:row>
      <xdr:rowOff>178653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2670330" y="6311422"/>
          <a:ext cx="4708720" cy="2115881"/>
          <a:chOff x="12603618" y="11716592"/>
          <a:chExt cx="3207053" cy="1383490"/>
        </a:xfrm>
      </xdr:grpSpPr>
      <xdr:sp macro="" textlink="">
        <xdr:nvSpPr>
          <xdr:cNvPr id="7" name="Ellipse 5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13278582" y="11835278"/>
            <a:ext cx="112059" cy="112059"/>
          </a:xfrm>
          <a:prstGeom prst="ellips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feld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/>
        </xdr:nvSpPr>
        <xdr:spPr>
          <a:xfrm>
            <a:off x="13073926" y="11947397"/>
            <a:ext cx="930920" cy="2850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GB" sz="1100"/>
              <a:t>Intermediate Threshold</a:t>
            </a:r>
          </a:p>
        </xdr:txBody>
      </xdr:sp>
      <xdr:sp macro="" textlink="">
        <xdr:nvSpPr>
          <xdr:cNvPr id="9" name="Textfeld 13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12606627" y="11825173"/>
            <a:ext cx="378051" cy="1726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GB" sz="1100"/>
              <a:t>Target</a:t>
            </a:r>
          </a:p>
        </xdr:txBody>
      </xdr:sp>
      <xdr:sp macro="" textlink="">
        <xdr:nvSpPr>
          <xdr:cNvPr id="10" name="Ellipse 5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14627345" y="12400054"/>
            <a:ext cx="112059" cy="112059"/>
          </a:xfrm>
          <a:prstGeom prst="ellips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Ellipse 5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5311548" y="12988023"/>
            <a:ext cx="112059" cy="112059"/>
          </a:xfrm>
          <a:prstGeom prst="ellipse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" name="Textfeld 10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/>
        </xdr:nvSpPr>
        <xdr:spPr>
          <a:xfrm>
            <a:off x="15158608" y="12776826"/>
            <a:ext cx="652063" cy="1726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GB" sz="1100"/>
              <a:t>KO</a:t>
            </a:r>
            <a:r>
              <a:rPr lang="en-GB" sz="1100" baseline="0"/>
              <a:t> Threshold</a:t>
            </a:r>
            <a:endParaRPr lang="en-GB" sz="1100"/>
          </a:p>
        </xdr:txBody>
      </xdr:sp>
      <xdr:sp macro="" textlink="">
        <xdr:nvSpPr>
          <xdr:cNvPr id="13" name="Textfeld 8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/>
        </xdr:nvSpPr>
        <xdr:spPr>
          <a:xfrm>
            <a:off x="14495004" y="12081284"/>
            <a:ext cx="930920" cy="2850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GB" sz="1100"/>
              <a:t>Intermediate Threshold</a:t>
            </a:r>
          </a:p>
        </xdr:txBody>
      </xdr:sp>
      <xdr:sp macro="" textlink="">
        <xdr:nvSpPr>
          <xdr:cNvPr id="14" name="Ellipse 5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12603618" y="11716592"/>
            <a:ext cx="112059" cy="112059"/>
          </a:xfrm>
          <a:prstGeom prst="ellipse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9</xdr:row>
          <xdr:rowOff>177800</xdr:rowOff>
        </xdr:from>
        <xdr:to>
          <xdr:col>1</xdr:col>
          <xdr:colOff>406400</xdr:colOff>
          <xdr:row>9</xdr:row>
          <xdr:rowOff>330200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3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</xdr:row>
          <xdr:rowOff>63500</xdr:rowOff>
        </xdr:from>
        <xdr:to>
          <xdr:col>6</xdr:col>
          <xdr:colOff>406400</xdr:colOff>
          <xdr:row>10</xdr:row>
          <xdr:rowOff>431800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3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</xdr:row>
          <xdr:rowOff>76200</xdr:rowOff>
        </xdr:from>
        <xdr:to>
          <xdr:col>6</xdr:col>
          <xdr:colOff>406400</xdr:colOff>
          <xdr:row>12</xdr:row>
          <xdr:rowOff>63500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3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101600</xdr:colOff>
          <xdr:row>9</xdr:row>
          <xdr:rowOff>152400</xdr:rowOff>
        </xdr:from>
        <xdr:to>
          <xdr:col>6</xdr:col>
          <xdr:colOff>381000</xdr:colOff>
          <xdr:row>9</xdr:row>
          <xdr:rowOff>381000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3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10</xdr:row>
          <xdr:rowOff>114300</xdr:rowOff>
        </xdr:from>
        <xdr:to>
          <xdr:col>8</xdr:col>
          <xdr:colOff>406400</xdr:colOff>
          <xdr:row>10</xdr:row>
          <xdr:rowOff>355600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3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11</xdr:row>
          <xdr:rowOff>76200</xdr:rowOff>
        </xdr:from>
        <xdr:to>
          <xdr:col>8</xdr:col>
          <xdr:colOff>406400</xdr:colOff>
          <xdr:row>11</xdr:row>
          <xdr:rowOff>406400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3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139700</xdr:colOff>
          <xdr:row>9</xdr:row>
          <xdr:rowOff>114300</xdr:rowOff>
        </xdr:from>
        <xdr:to>
          <xdr:col>8</xdr:col>
          <xdr:colOff>406400</xdr:colOff>
          <xdr:row>9</xdr:row>
          <xdr:rowOff>419100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3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10</xdr:row>
          <xdr:rowOff>101600</xdr:rowOff>
        </xdr:from>
        <xdr:to>
          <xdr:col>10</xdr:col>
          <xdr:colOff>406400</xdr:colOff>
          <xdr:row>10</xdr:row>
          <xdr:rowOff>419100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3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11</xdr:row>
          <xdr:rowOff>25400</xdr:rowOff>
        </xdr:from>
        <xdr:to>
          <xdr:col>10</xdr:col>
          <xdr:colOff>406400</xdr:colOff>
          <xdr:row>12</xdr:row>
          <xdr:rowOff>63500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3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139700</xdr:colOff>
          <xdr:row>9</xdr:row>
          <xdr:rowOff>139700</xdr:rowOff>
        </xdr:from>
        <xdr:to>
          <xdr:col>10</xdr:col>
          <xdr:colOff>419100</xdr:colOff>
          <xdr:row>9</xdr:row>
          <xdr:rowOff>330200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3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</xdr:row>
          <xdr:rowOff>330200</xdr:rowOff>
        </xdr:from>
        <xdr:to>
          <xdr:col>12</xdr:col>
          <xdr:colOff>444500</xdr:colOff>
          <xdr:row>10</xdr:row>
          <xdr:rowOff>215900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3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177800</xdr:colOff>
          <xdr:row>9</xdr:row>
          <xdr:rowOff>444500</xdr:rowOff>
        </xdr:from>
        <xdr:to>
          <xdr:col>12</xdr:col>
          <xdr:colOff>457200</xdr:colOff>
          <xdr:row>10</xdr:row>
          <xdr:rowOff>457200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3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101600</xdr:colOff>
          <xdr:row>8</xdr:row>
          <xdr:rowOff>292100</xdr:rowOff>
        </xdr:from>
        <xdr:to>
          <xdr:col>15</xdr:col>
          <xdr:colOff>381000</xdr:colOff>
          <xdr:row>10</xdr:row>
          <xdr:rowOff>203200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3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824520</xdr:colOff>
      <xdr:row>0</xdr:row>
      <xdr:rowOff>1</xdr:rowOff>
    </xdr:from>
    <xdr:to>
      <xdr:col>0</xdr:col>
      <xdr:colOff>1091565</xdr:colOff>
      <xdr:row>1</xdr:row>
      <xdr:rowOff>172564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50793" y="73728"/>
          <a:ext cx="435453" cy="288000"/>
        </a:xfrm>
        <a:prstGeom prst="rect">
          <a:avLst/>
        </a:prstGeom>
      </xdr:spPr>
    </xdr:pic>
    <xdr:clientData/>
  </xdr:twoCellAnchor>
  <xdr:twoCellAnchor>
    <xdr:from>
      <xdr:col>16</xdr:col>
      <xdr:colOff>996315</xdr:colOff>
      <xdr:row>9</xdr:row>
      <xdr:rowOff>45720</xdr:rowOff>
    </xdr:from>
    <xdr:to>
      <xdr:col>20</xdr:col>
      <xdr:colOff>317476</xdr:colOff>
      <xdr:row>10</xdr:row>
      <xdr:rowOff>287179</xdr:rowOff>
    </xdr:to>
    <xdr:sp macro="" textlink="">
      <xdr:nvSpPr>
        <xdr:cNvPr id="45" name="Textfeld 4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13207365" y="2960370"/>
          <a:ext cx="8722336" cy="746284"/>
        </a:xfrm>
        <a:prstGeom prst="rect">
          <a:avLst/>
        </a:prstGeom>
        <a:solidFill>
          <a:srgbClr val="DFDBD1"/>
        </a:solidFill>
        <a:ln w="12700" cap="flat">
          <a:solidFill>
            <a:schemeClr val="tx1"/>
          </a:solidFill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180000" tIns="0" rIns="0" bIns="0" numCol="1" spcCol="38100" rtlCol="0" anchor="ctr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1pPr>
          <a:lvl2pPr marL="0" marR="0" indent="4572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2pPr>
          <a:lvl3pPr marL="0" marR="0" indent="9144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3pPr>
          <a:lvl4pPr marL="0" marR="0" indent="13716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4pPr>
          <a:lvl5pPr marL="0" marR="0" indent="18288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5pPr>
          <a:lvl6pPr marL="0" marR="0" indent="22860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6pPr>
          <a:lvl7pPr marL="0" marR="0" indent="27432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7pPr>
          <a:lvl8pPr marL="0" marR="0" indent="32004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8pPr>
          <a:lvl9pPr marL="0" marR="0" indent="3657600" algn="ctr" defTabSz="2438338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n-lt"/>
              <a:ea typeface="+mn-ea"/>
              <a:cs typeface="+mn-cs"/>
              <a:sym typeface="Helvetica Neue"/>
            </a:defRPr>
          </a:lvl9pPr>
        </a:lstStyle>
        <a:p>
          <a:pPr algn="l"/>
          <a:r>
            <a:rPr lang="en-US"/>
            <a:t>Field </a:t>
          </a:r>
          <a:r>
            <a:rPr lang="en-US" b="1"/>
            <a:t>S</a:t>
          </a:r>
          <a:r>
            <a:rPr lang="en-US"/>
            <a:t> is optional, but crucial for decisions on 20 min disintegration </a:t>
          </a:r>
          <a:r>
            <a:rPr lang="de-DE"/>
            <a:t>(Part I) and coarse reject quality levels (Part III)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10</xdr:row>
          <xdr:rowOff>38100</xdr:rowOff>
        </xdr:from>
        <xdr:to>
          <xdr:col>2</xdr:col>
          <xdr:colOff>406400</xdr:colOff>
          <xdr:row>10</xdr:row>
          <xdr:rowOff>368300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3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9</xdr:row>
          <xdr:rowOff>177800</xdr:rowOff>
        </xdr:from>
        <xdr:to>
          <xdr:col>2</xdr:col>
          <xdr:colOff>406400</xdr:colOff>
          <xdr:row>9</xdr:row>
          <xdr:rowOff>330200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  <a:ext uri="{FF2B5EF4-FFF2-40B4-BE49-F238E27FC236}">
                  <a16:creationId xmlns:a16="http://schemas.microsoft.com/office/drawing/2014/main" id="{00000000-0008-0000-0300-00002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177800</xdr:colOff>
          <xdr:row>10</xdr:row>
          <xdr:rowOff>63500</xdr:rowOff>
        </xdr:from>
        <xdr:to>
          <xdr:col>13</xdr:col>
          <xdr:colOff>444500</xdr:colOff>
          <xdr:row>10</xdr:row>
          <xdr:rowOff>381000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  <a:ext uri="{FF2B5EF4-FFF2-40B4-BE49-F238E27FC236}">
                  <a16:creationId xmlns:a16="http://schemas.microsoft.com/office/drawing/2014/main" id="{00000000-0008-0000-0300-00002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139700</xdr:colOff>
          <xdr:row>9</xdr:row>
          <xdr:rowOff>177800</xdr:rowOff>
        </xdr:from>
        <xdr:to>
          <xdr:col>13</xdr:col>
          <xdr:colOff>393700</xdr:colOff>
          <xdr:row>9</xdr:row>
          <xdr:rowOff>330200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3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139700</xdr:colOff>
          <xdr:row>11</xdr:row>
          <xdr:rowOff>177800</xdr:rowOff>
        </xdr:from>
        <xdr:to>
          <xdr:col>12</xdr:col>
          <xdr:colOff>393700</xdr:colOff>
          <xdr:row>11</xdr:row>
          <xdr:rowOff>330200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3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139700</xdr:colOff>
          <xdr:row>11</xdr:row>
          <xdr:rowOff>177800</xdr:rowOff>
        </xdr:from>
        <xdr:to>
          <xdr:col>13</xdr:col>
          <xdr:colOff>393700</xdr:colOff>
          <xdr:row>11</xdr:row>
          <xdr:rowOff>330200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3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101600</xdr:colOff>
          <xdr:row>5</xdr:row>
          <xdr:rowOff>76200</xdr:rowOff>
        </xdr:from>
        <xdr:to>
          <xdr:col>1</xdr:col>
          <xdr:colOff>355600</xdr:colOff>
          <xdr:row>5</xdr:row>
          <xdr:rowOff>228600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3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10</xdr:row>
          <xdr:rowOff>177800</xdr:rowOff>
        </xdr:from>
        <xdr:to>
          <xdr:col>1</xdr:col>
          <xdr:colOff>406400</xdr:colOff>
          <xdr:row>10</xdr:row>
          <xdr:rowOff>330200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3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11</xdr:row>
          <xdr:rowOff>177800</xdr:rowOff>
        </xdr:from>
        <xdr:to>
          <xdr:col>1</xdr:col>
          <xdr:colOff>406400</xdr:colOff>
          <xdr:row>11</xdr:row>
          <xdr:rowOff>330200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3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12</xdr:row>
          <xdr:rowOff>177800</xdr:rowOff>
        </xdr:from>
        <xdr:to>
          <xdr:col>1</xdr:col>
          <xdr:colOff>406400</xdr:colOff>
          <xdr:row>12</xdr:row>
          <xdr:rowOff>330200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3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9</xdr:row>
          <xdr:rowOff>177800</xdr:rowOff>
        </xdr:from>
        <xdr:to>
          <xdr:col>4</xdr:col>
          <xdr:colOff>406400</xdr:colOff>
          <xdr:row>9</xdr:row>
          <xdr:rowOff>330200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3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10</xdr:row>
          <xdr:rowOff>177800</xdr:rowOff>
        </xdr:from>
        <xdr:to>
          <xdr:col>4</xdr:col>
          <xdr:colOff>406400</xdr:colOff>
          <xdr:row>10</xdr:row>
          <xdr:rowOff>330200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3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11</xdr:row>
          <xdr:rowOff>177800</xdr:rowOff>
        </xdr:from>
        <xdr:to>
          <xdr:col>4</xdr:col>
          <xdr:colOff>406400</xdr:colOff>
          <xdr:row>11</xdr:row>
          <xdr:rowOff>330200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3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12</xdr:row>
          <xdr:rowOff>177800</xdr:rowOff>
        </xdr:from>
        <xdr:to>
          <xdr:col>4</xdr:col>
          <xdr:colOff>406400</xdr:colOff>
          <xdr:row>12</xdr:row>
          <xdr:rowOff>330200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3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139700</xdr:colOff>
          <xdr:row>10</xdr:row>
          <xdr:rowOff>177800</xdr:rowOff>
        </xdr:from>
        <xdr:to>
          <xdr:col>15</xdr:col>
          <xdr:colOff>406400</xdr:colOff>
          <xdr:row>10</xdr:row>
          <xdr:rowOff>330200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3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139700</xdr:colOff>
          <xdr:row>11</xdr:row>
          <xdr:rowOff>177800</xdr:rowOff>
        </xdr:from>
        <xdr:to>
          <xdr:col>15</xdr:col>
          <xdr:colOff>406400</xdr:colOff>
          <xdr:row>11</xdr:row>
          <xdr:rowOff>330200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3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139700</xdr:colOff>
          <xdr:row>12</xdr:row>
          <xdr:rowOff>177800</xdr:rowOff>
        </xdr:from>
        <xdr:to>
          <xdr:col>15</xdr:col>
          <xdr:colOff>406400</xdr:colOff>
          <xdr:row>12</xdr:row>
          <xdr:rowOff>330200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3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11</xdr:row>
          <xdr:rowOff>177800</xdr:rowOff>
        </xdr:from>
        <xdr:to>
          <xdr:col>2</xdr:col>
          <xdr:colOff>406400</xdr:colOff>
          <xdr:row>11</xdr:row>
          <xdr:rowOff>330200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3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12</xdr:row>
          <xdr:rowOff>177800</xdr:rowOff>
        </xdr:from>
        <xdr:to>
          <xdr:col>2</xdr:col>
          <xdr:colOff>406400</xdr:colOff>
          <xdr:row>12</xdr:row>
          <xdr:rowOff>330200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3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17</xdr:row>
          <xdr:rowOff>177800</xdr:rowOff>
        </xdr:from>
        <xdr:to>
          <xdr:col>1</xdr:col>
          <xdr:colOff>406400</xdr:colOff>
          <xdr:row>17</xdr:row>
          <xdr:rowOff>317500</xdr:rowOff>
        </xdr:to>
        <xdr:sp macro="" textlink="">
          <xdr:nvSpPr>
            <xdr:cNvPr id="7269" name="Check Box 101" hidden="1">
              <a:extLst>
                <a:ext uri="{63B3BB69-23CF-44E3-9099-C40C66FF867C}">
                  <a14:compatExt spid="_x0000_s7269"/>
                </a:ext>
                <a:ext uri="{FF2B5EF4-FFF2-40B4-BE49-F238E27FC236}">
                  <a16:creationId xmlns:a16="http://schemas.microsoft.com/office/drawing/2014/main" id="{00000000-0008-0000-0300-00006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18</xdr:row>
          <xdr:rowOff>63500</xdr:rowOff>
        </xdr:from>
        <xdr:to>
          <xdr:col>6</xdr:col>
          <xdr:colOff>406400</xdr:colOff>
          <xdr:row>18</xdr:row>
          <xdr:rowOff>431800</xdr:rowOff>
        </xdr:to>
        <xdr:sp macro="" textlink="">
          <xdr:nvSpPr>
            <xdr:cNvPr id="7270" name="Check Box 102" hidden="1">
              <a:extLst>
                <a:ext uri="{63B3BB69-23CF-44E3-9099-C40C66FF867C}">
                  <a14:compatExt spid="_x0000_s7270"/>
                </a:ext>
                <a:ext uri="{FF2B5EF4-FFF2-40B4-BE49-F238E27FC236}">
                  <a16:creationId xmlns:a16="http://schemas.microsoft.com/office/drawing/2014/main" id="{00000000-0008-0000-0300-00006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19</xdr:row>
          <xdr:rowOff>76200</xdr:rowOff>
        </xdr:from>
        <xdr:to>
          <xdr:col>6</xdr:col>
          <xdr:colOff>406400</xdr:colOff>
          <xdr:row>20</xdr:row>
          <xdr:rowOff>63500</xdr:rowOff>
        </xdr:to>
        <xdr:sp macro="" textlink="">
          <xdr:nvSpPr>
            <xdr:cNvPr id="7271" name="Check Box 103" hidden="1">
              <a:extLst>
                <a:ext uri="{63B3BB69-23CF-44E3-9099-C40C66FF867C}">
                  <a14:compatExt spid="_x0000_s7271"/>
                </a:ext>
                <a:ext uri="{FF2B5EF4-FFF2-40B4-BE49-F238E27FC236}">
                  <a16:creationId xmlns:a16="http://schemas.microsoft.com/office/drawing/2014/main" id="{00000000-0008-0000-0300-00006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101600</xdr:colOff>
          <xdr:row>17</xdr:row>
          <xdr:rowOff>152400</xdr:rowOff>
        </xdr:from>
        <xdr:to>
          <xdr:col>6</xdr:col>
          <xdr:colOff>381000</xdr:colOff>
          <xdr:row>17</xdr:row>
          <xdr:rowOff>381000</xdr:rowOff>
        </xdr:to>
        <xdr:sp macro="" textlink="">
          <xdr:nvSpPr>
            <xdr:cNvPr id="7272" name="Check Box 104" hidden="1">
              <a:extLst>
                <a:ext uri="{63B3BB69-23CF-44E3-9099-C40C66FF867C}">
                  <a14:compatExt spid="_x0000_s7272"/>
                </a:ext>
                <a:ext uri="{FF2B5EF4-FFF2-40B4-BE49-F238E27FC236}">
                  <a16:creationId xmlns:a16="http://schemas.microsoft.com/office/drawing/2014/main" id="{00000000-0008-0000-0300-00006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18</xdr:row>
          <xdr:rowOff>114300</xdr:rowOff>
        </xdr:from>
        <xdr:to>
          <xdr:col>8</xdr:col>
          <xdr:colOff>406400</xdr:colOff>
          <xdr:row>18</xdr:row>
          <xdr:rowOff>355600</xdr:rowOff>
        </xdr:to>
        <xdr:sp macro="" textlink="">
          <xdr:nvSpPr>
            <xdr:cNvPr id="7273" name="Check Box 105" hidden="1">
              <a:extLst>
                <a:ext uri="{63B3BB69-23CF-44E3-9099-C40C66FF867C}">
                  <a14:compatExt spid="_x0000_s7273"/>
                </a:ext>
                <a:ext uri="{FF2B5EF4-FFF2-40B4-BE49-F238E27FC236}">
                  <a16:creationId xmlns:a16="http://schemas.microsoft.com/office/drawing/2014/main" id="{00000000-0008-0000-0300-00006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19</xdr:row>
          <xdr:rowOff>76200</xdr:rowOff>
        </xdr:from>
        <xdr:to>
          <xdr:col>8</xdr:col>
          <xdr:colOff>406400</xdr:colOff>
          <xdr:row>19</xdr:row>
          <xdr:rowOff>393700</xdr:rowOff>
        </xdr:to>
        <xdr:sp macro="" textlink="">
          <xdr:nvSpPr>
            <xdr:cNvPr id="7274" name="Check Box 106" hidden="1">
              <a:extLst>
                <a:ext uri="{63B3BB69-23CF-44E3-9099-C40C66FF867C}">
                  <a14:compatExt spid="_x0000_s7274"/>
                </a:ext>
                <a:ext uri="{FF2B5EF4-FFF2-40B4-BE49-F238E27FC236}">
                  <a16:creationId xmlns:a16="http://schemas.microsoft.com/office/drawing/2014/main" id="{00000000-0008-0000-0300-00006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139700</xdr:colOff>
          <xdr:row>17</xdr:row>
          <xdr:rowOff>114300</xdr:rowOff>
        </xdr:from>
        <xdr:to>
          <xdr:col>8</xdr:col>
          <xdr:colOff>393700</xdr:colOff>
          <xdr:row>17</xdr:row>
          <xdr:rowOff>419100</xdr:rowOff>
        </xdr:to>
        <xdr:sp macro="" textlink="">
          <xdr:nvSpPr>
            <xdr:cNvPr id="7275" name="Check Box 107" hidden="1">
              <a:extLst>
                <a:ext uri="{63B3BB69-23CF-44E3-9099-C40C66FF867C}">
                  <a14:compatExt spid="_x0000_s7275"/>
                </a:ext>
                <a:ext uri="{FF2B5EF4-FFF2-40B4-BE49-F238E27FC236}">
                  <a16:creationId xmlns:a16="http://schemas.microsoft.com/office/drawing/2014/main" id="{00000000-0008-0000-0300-00006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18</xdr:row>
          <xdr:rowOff>101600</xdr:rowOff>
        </xdr:from>
        <xdr:to>
          <xdr:col>10</xdr:col>
          <xdr:colOff>406400</xdr:colOff>
          <xdr:row>18</xdr:row>
          <xdr:rowOff>419100</xdr:rowOff>
        </xdr:to>
        <xdr:sp macro="" textlink="">
          <xdr:nvSpPr>
            <xdr:cNvPr id="7276" name="Check Box 108" hidden="1">
              <a:extLst>
                <a:ext uri="{63B3BB69-23CF-44E3-9099-C40C66FF867C}">
                  <a14:compatExt spid="_x0000_s7276"/>
                </a:ext>
                <a:ext uri="{FF2B5EF4-FFF2-40B4-BE49-F238E27FC236}">
                  <a16:creationId xmlns:a16="http://schemas.microsoft.com/office/drawing/2014/main" id="{00000000-0008-0000-0300-00006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19</xdr:row>
          <xdr:rowOff>25400</xdr:rowOff>
        </xdr:from>
        <xdr:to>
          <xdr:col>10</xdr:col>
          <xdr:colOff>406400</xdr:colOff>
          <xdr:row>20</xdr:row>
          <xdr:rowOff>63500</xdr:rowOff>
        </xdr:to>
        <xdr:sp macro="" textlink="">
          <xdr:nvSpPr>
            <xdr:cNvPr id="7277" name="Check Box 109" hidden="1">
              <a:extLst>
                <a:ext uri="{63B3BB69-23CF-44E3-9099-C40C66FF867C}">
                  <a14:compatExt spid="_x0000_s7277"/>
                </a:ext>
                <a:ext uri="{FF2B5EF4-FFF2-40B4-BE49-F238E27FC236}">
                  <a16:creationId xmlns:a16="http://schemas.microsoft.com/office/drawing/2014/main" id="{00000000-0008-0000-0300-00006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139700</xdr:colOff>
          <xdr:row>17</xdr:row>
          <xdr:rowOff>139700</xdr:rowOff>
        </xdr:from>
        <xdr:to>
          <xdr:col>10</xdr:col>
          <xdr:colOff>419100</xdr:colOff>
          <xdr:row>17</xdr:row>
          <xdr:rowOff>330200</xdr:rowOff>
        </xdr:to>
        <xdr:sp macro="" textlink="">
          <xdr:nvSpPr>
            <xdr:cNvPr id="7278" name="Check Box 110" hidden="1">
              <a:extLst>
                <a:ext uri="{63B3BB69-23CF-44E3-9099-C40C66FF867C}">
                  <a14:compatExt spid="_x0000_s7278"/>
                </a:ext>
                <a:ext uri="{FF2B5EF4-FFF2-40B4-BE49-F238E27FC236}">
                  <a16:creationId xmlns:a16="http://schemas.microsoft.com/office/drawing/2014/main" id="{00000000-0008-0000-0300-00006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16</xdr:row>
          <xdr:rowOff>330200</xdr:rowOff>
        </xdr:from>
        <xdr:to>
          <xdr:col>12</xdr:col>
          <xdr:colOff>431800</xdr:colOff>
          <xdr:row>18</xdr:row>
          <xdr:rowOff>203200</xdr:rowOff>
        </xdr:to>
        <xdr:sp macro="" textlink="">
          <xdr:nvSpPr>
            <xdr:cNvPr id="7279" name="Check Box 111" hidden="1">
              <a:extLst>
                <a:ext uri="{63B3BB69-23CF-44E3-9099-C40C66FF867C}">
                  <a14:compatExt spid="_x0000_s7279"/>
                </a:ext>
                <a:ext uri="{FF2B5EF4-FFF2-40B4-BE49-F238E27FC236}">
                  <a16:creationId xmlns:a16="http://schemas.microsoft.com/office/drawing/2014/main" id="{00000000-0008-0000-0300-00006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177800</xdr:colOff>
          <xdr:row>17</xdr:row>
          <xdr:rowOff>444500</xdr:rowOff>
        </xdr:from>
        <xdr:to>
          <xdr:col>12</xdr:col>
          <xdr:colOff>457200</xdr:colOff>
          <xdr:row>18</xdr:row>
          <xdr:rowOff>444500</xdr:rowOff>
        </xdr:to>
        <xdr:sp macro="" textlink="">
          <xdr:nvSpPr>
            <xdr:cNvPr id="7280" name="Check Box 112" hidden="1">
              <a:extLst>
                <a:ext uri="{63B3BB69-23CF-44E3-9099-C40C66FF867C}">
                  <a14:compatExt spid="_x0000_s7280"/>
                </a:ext>
                <a:ext uri="{FF2B5EF4-FFF2-40B4-BE49-F238E27FC236}">
                  <a16:creationId xmlns:a16="http://schemas.microsoft.com/office/drawing/2014/main" id="{00000000-0008-0000-0300-00007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101600</xdr:colOff>
          <xdr:row>16</xdr:row>
          <xdr:rowOff>292100</xdr:rowOff>
        </xdr:from>
        <xdr:to>
          <xdr:col>15</xdr:col>
          <xdr:colOff>381000</xdr:colOff>
          <xdr:row>18</xdr:row>
          <xdr:rowOff>203200</xdr:rowOff>
        </xdr:to>
        <xdr:sp macro="" textlink="">
          <xdr:nvSpPr>
            <xdr:cNvPr id="7281" name="Check Box 113" hidden="1">
              <a:extLst>
                <a:ext uri="{63B3BB69-23CF-44E3-9099-C40C66FF867C}">
                  <a14:compatExt spid="_x0000_s7281"/>
                </a:ext>
                <a:ext uri="{FF2B5EF4-FFF2-40B4-BE49-F238E27FC236}">
                  <a16:creationId xmlns:a16="http://schemas.microsoft.com/office/drawing/2014/main" id="{00000000-0008-0000-0300-00007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18</xdr:row>
          <xdr:rowOff>38100</xdr:rowOff>
        </xdr:from>
        <xdr:to>
          <xdr:col>2</xdr:col>
          <xdr:colOff>393700</xdr:colOff>
          <xdr:row>18</xdr:row>
          <xdr:rowOff>368300</xdr:rowOff>
        </xdr:to>
        <xdr:sp macro="" textlink="">
          <xdr:nvSpPr>
            <xdr:cNvPr id="7282" name="Check Box 114" hidden="1">
              <a:extLst>
                <a:ext uri="{63B3BB69-23CF-44E3-9099-C40C66FF867C}">
                  <a14:compatExt spid="_x0000_s7282"/>
                </a:ext>
                <a:ext uri="{FF2B5EF4-FFF2-40B4-BE49-F238E27FC236}">
                  <a16:creationId xmlns:a16="http://schemas.microsoft.com/office/drawing/2014/main" id="{00000000-0008-0000-0300-00007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17</xdr:row>
          <xdr:rowOff>177800</xdr:rowOff>
        </xdr:from>
        <xdr:to>
          <xdr:col>2</xdr:col>
          <xdr:colOff>393700</xdr:colOff>
          <xdr:row>17</xdr:row>
          <xdr:rowOff>330200</xdr:rowOff>
        </xdr:to>
        <xdr:sp macro="" textlink="">
          <xdr:nvSpPr>
            <xdr:cNvPr id="7283" name="Check Box 115" hidden="1">
              <a:extLst>
                <a:ext uri="{63B3BB69-23CF-44E3-9099-C40C66FF867C}">
                  <a14:compatExt spid="_x0000_s7283"/>
                </a:ext>
                <a:ext uri="{FF2B5EF4-FFF2-40B4-BE49-F238E27FC236}">
                  <a16:creationId xmlns:a16="http://schemas.microsoft.com/office/drawing/2014/main" id="{00000000-0008-0000-0300-00007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177800</xdr:colOff>
          <xdr:row>18</xdr:row>
          <xdr:rowOff>63500</xdr:rowOff>
        </xdr:from>
        <xdr:to>
          <xdr:col>13</xdr:col>
          <xdr:colOff>444500</xdr:colOff>
          <xdr:row>18</xdr:row>
          <xdr:rowOff>381000</xdr:rowOff>
        </xdr:to>
        <xdr:sp macro="" textlink="">
          <xdr:nvSpPr>
            <xdr:cNvPr id="7284" name="Check Box 116" hidden="1">
              <a:extLst>
                <a:ext uri="{63B3BB69-23CF-44E3-9099-C40C66FF867C}">
                  <a14:compatExt spid="_x0000_s7284"/>
                </a:ext>
                <a:ext uri="{FF2B5EF4-FFF2-40B4-BE49-F238E27FC236}">
                  <a16:creationId xmlns:a16="http://schemas.microsoft.com/office/drawing/2014/main" id="{00000000-0008-0000-0300-00007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139700</xdr:colOff>
          <xdr:row>17</xdr:row>
          <xdr:rowOff>177800</xdr:rowOff>
        </xdr:from>
        <xdr:to>
          <xdr:col>13</xdr:col>
          <xdr:colOff>393700</xdr:colOff>
          <xdr:row>17</xdr:row>
          <xdr:rowOff>330200</xdr:rowOff>
        </xdr:to>
        <xdr:sp macro="" textlink="">
          <xdr:nvSpPr>
            <xdr:cNvPr id="7285" name="Check Box 117" hidden="1">
              <a:extLst>
                <a:ext uri="{63B3BB69-23CF-44E3-9099-C40C66FF867C}">
                  <a14:compatExt spid="_x0000_s7285"/>
                </a:ext>
                <a:ext uri="{FF2B5EF4-FFF2-40B4-BE49-F238E27FC236}">
                  <a16:creationId xmlns:a16="http://schemas.microsoft.com/office/drawing/2014/main" id="{00000000-0008-0000-0300-00007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139700</xdr:colOff>
          <xdr:row>19</xdr:row>
          <xdr:rowOff>177800</xdr:rowOff>
        </xdr:from>
        <xdr:to>
          <xdr:col>12</xdr:col>
          <xdr:colOff>393700</xdr:colOff>
          <xdr:row>19</xdr:row>
          <xdr:rowOff>330200</xdr:rowOff>
        </xdr:to>
        <xdr:sp macro="" textlink="">
          <xdr:nvSpPr>
            <xdr:cNvPr id="7286" name="Check Box 118" hidden="1">
              <a:extLst>
                <a:ext uri="{63B3BB69-23CF-44E3-9099-C40C66FF867C}">
                  <a14:compatExt spid="_x0000_s7286"/>
                </a:ext>
                <a:ext uri="{FF2B5EF4-FFF2-40B4-BE49-F238E27FC236}">
                  <a16:creationId xmlns:a16="http://schemas.microsoft.com/office/drawing/2014/main" id="{00000000-0008-0000-0300-00007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139700</xdr:colOff>
          <xdr:row>19</xdr:row>
          <xdr:rowOff>177800</xdr:rowOff>
        </xdr:from>
        <xdr:to>
          <xdr:col>13</xdr:col>
          <xdr:colOff>393700</xdr:colOff>
          <xdr:row>19</xdr:row>
          <xdr:rowOff>330200</xdr:rowOff>
        </xdr:to>
        <xdr:sp macro="" textlink="">
          <xdr:nvSpPr>
            <xdr:cNvPr id="7287" name="Check Box 119" hidden="1">
              <a:extLst>
                <a:ext uri="{63B3BB69-23CF-44E3-9099-C40C66FF867C}">
                  <a14:compatExt spid="_x0000_s7287"/>
                </a:ext>
                <a:ext uri="{FF2B5EF4-FFF2-40B4-BE49-F238E27FC236}">
                  <a16:creationId xmlns:a16="http://schemas.microsoft.com/office/drawing/2014/main" id="{00000000-0008-0000-0300-00007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18</xdr:row>
          <xdr:rowOff>177800</xdr:rowOff>
        </xdr:from>
        <xdr:to>
          <xdr:col>1</xdr:col>
          <xdr:colOff>393700</xdr:colOff>
          <xdr:row>18</xdr:row>
          <xdr:rowOff>330200</xdr:rowOff>
        </xdr:to>
        <xdr:sp macro="" textlink="">
          <xdr:nvSpPr>
            <xdr:cNvPr id="7288" name="Check Box 120" hidden="1">
              <a:extLst>
                <a:ext uri="{63B3BB69-23CF-44E3-9099-C40C66FF867C}">
                  <a14:compatExt spid="_x0000_s7288"/>
                </a:ext>
                <a:ext uri="{FF2B5EF4-FFF2-40B4-BE49-F238E27FC236}">
                  <a16:creationId xmlns:a16="http://schemas.microsoft.com/office/drawing/2014/main" id="{00000000-0008-0000-0300-00007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19</xdr:row>
          <xdr:rowOff>177800</xdr:rowOff>
        </xdr:from>
        <xdr:to>
          <xdr:col>1</xdr:col>
          <xdr:colOff>393700</xdr:colOff>
          <xdr:row>19</xdr:row>
          <xdr:rowOff>330200</xdr:rowOff>
        </xdr:to>
        <xdr:sp macro="" textlink="">
          <xdr:nvSpPr>
            <xdr:cNvPr id="7289" name="Check Box 121" hidden="1">
              <a:extLst>
                <a:ext uri="{63B3BB69-23CF-44E3-9099-C40C66FF867C}">
                  <a14:compatExt spid="_x0000_s7289"/>
                </a:ext>
                <a:ext uri="{FF2B5EF4-FFF2-40B4-BE49-F238E27FC236}">
                  <a16:creationId xmlns:a16="http://schemas.microsoft.com/office/drawing/2014/main" id="{00000000-0008-0000-0300-00007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20</xdr:row>
          <xdr:rowOff>177800</xdr:rowOff>
        </xdr:from>
        <xdr:to>
          <xdr:col>1</xdr:col>
          <xdr:colOff>393700</xdr:colOff>
          <xdr:row>20</xdr:row>
          <xdr:rowOff>330200</xdr:rowOff>
        </xdr:to>
        <xdr:sp macro="" textlink="">
          <xdr:nvSpPr>
            <xdr:cNvPr id="7290" name="Check Box 122" hidden="1">
              <a:extLst>
                <a:ext uri="{63B3BB69-23CF-44E3-9099-C40C66FF867C}">
                  <a14:compatExt spid="_x0000_s7290"/>
                </a:ext>
                <a:ext uri="{FF2B5EF4-FFF2-40B4-BE49-F238E27FC236}">
                  <a16:creationId xmlns:a16="http://schemas.microsoft.com/office/drawing/2014/main" id="{00000000-0008-0000-0300-00007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17</xdr:row>
          <xdr:rowOff>177800</xdr:rowOff>
        </xdr:from>
        <xdr:to>
          <xdr:col>4</xdr:col>
          <xdr:colOff>393700</xdr:colOff>
          <xdr:row>17</xdr:row>
          <xdr:rowOff>330200</xdr:rowOff>
        </xdr:to>
        <xdr:sp macro="" textlink="">
          <xdr:nvSpPr>
            <xdr:cNvPr id="7291" name="Check Box 123" hidden="1">
              <a:extLst>
                <a:ext uri="{63B3BB69-23CF-44E3-9099-C40C66FF867C}">
                  <a14:compatExt spid="_x0000_s7291"/>
                </a:ext>
                <a:ext uri="{FF2B5EF4-FFF2-40B4-BE49-F238E27FC236}">
                  <a16:creationId xmlns:a16="http://schemas.microsoft.com/office/drawing/2014/main" id="{00000000-0008-0000-0300-00007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18</xdr:row>
          <xdr:rowOff>177800</xdr:rowOff>
        </xdr:from>
        <xdr:to>
          <xdr:col>4</xdr:col>
          <xdr:colOff>406400</xdr:colOff>
          <xdr:row>18</xdr:row>
          <xdr:rowOff>317500</xdr:rowOff>
        </xdr:to>
        <xdr:sp macro="" textlink="">
          <xdr:nvSpPr>
            <xdr:cNvPr id="7292" name="Check Box 124" hidden="1">
              <a:extLst>
                <a:ext uri="{63B3BB69-23CF-44E3-9099-C40C66FF867C}">
                  <a14:compatExt spid="_x0000_s7292"/>
                </a:ext>
                <a:ext uri="{FF2B5EF4-FFF2-40B4-BE49-F238E27FC236}">
                  <a16:creationId xmlns:a16="http://schemas.microsoft.com/office/drawing/2014/main" id="{00000000-0008-0000-0300-00007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19</xdr:row>
          <xdr:rowOff>177800</xdr:rowOff>
        </xdr:from>
        <xdr:to>
          <xdr:col>4</xdr:col>
          <xdr:colOff>406400</xdr:colOff>
          <xdr:row>19</xdr:row>
          <xdr:rowOff>317500</xdr:rowOff>
        </xdr:to>
        <xdr:sp macro="" textlink="">
          <xdr:nvSpPr>
            <xdr:cNvPr id="7293" name="Check Box 125" hidden="1">
              <a:extLst>
                <a:ext uri="{63B3BB69-23CF-44E3-9099-C40C66FF867C}">
                  <a14:compatExt spid="_x0000_s7293"/>
                </a:ext>
                <a:ext uri="{FF2B5EF4-FFF2-40B4-BE49-F238E27FC236}">
                  <a16:creationId xmlns:a16="http://schemas.microsoft.com/office/drawing/2014/main" id="{00000000-0008-0000-0300-00007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20</xdr:row>
          <xdr:rowOff>177800</xdr:rowOff>
        </xdr:from>
        <xdr:to>
          <xdr:col>4</xdr:col>
          <xdr:colOff>406400</xdr:colOff>
          <xdr:row>20</xdr:row>
          <xdr:rowOff>317500</xdr:rowOff>
        </xdr:to>
        <xdr:sp macro="" textlink="">
          <xdr:nvSpPr>
            <xdr:cNvPr id="7294" name="Check Box 126" hidden="1">
              <a:extLst>
                <a:ext uri="{63B3BB69-23CF-44E3-9099-C40C66FF867C}">
                  <a14:compatExt spid="_x0000_s7294"/>
                </a:ext>
                <a:ext uri="{FF2B5EF4-FFF2-40B4-BE49-F238E27FC236}">
                  <a16:creationId xmlns:a16="http://schemas.microsoft.com/office/drawing/2014/main" id="{00000000-0008-0000-0300-00007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139700</xdr:colOff>
          <xdr:row>18</xdr:row>
          <xdr:rowOff>177800</xdr:rowOff>
        </xdr:from>
        <xdr:to>
          <xdr:col>15</xdr:col>
          <xdr:colOff>393700</xdr:colOff>
          <xdr:row>18</xdr:row>
          <xdr:rowOff>330200</xdr:rowOff>
        </xdr:to>
        <xdr:sp macro="" textlink="">
          <xdr:nvSpPr>
            <xdr:cNvPr id="7295" name="Check Box 127" hidden="1">
              <a:extLst>
                <a:ext uri="{63B3BB69-23CF-44E3-9099-C40C66FF867C}">
                  <a14:compatExt spid="_x0000_s7295"/>
                </a:ext>
                <a:ext uri="{FF2B5EF4-FFF2-40B4-BE49-F238E27FC236}">
                  <a16:creationId xmlns:a16="http://schemas.microsoft.com/office/drawing/2014/main" id="{00000000-0008-0000-0300-00007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139700</xdr:colOff>
          <xdr:row>19</xdr:row>
          <xdr:rowOff>177800</xdr:rowOff>
        </xdr:from>
        <xdr:to>
          <xdr:col>15</xdr:col>
          <xdr:colOff>393700</xdr:colOff>
          <xdr:row>19</xdr:row>
          <xdr:rowOff>330200</xdr:rowOff>
        </xdr:to>
        <xdr:sp macro="" textlink="">
          <xdr:nvSpPr>
            <xdr:cNvPr id="7296" name="Check Box 128" hidden="1">
              <a:extLst>
                <a:ext uri="{63B3BB69-23CF-44E3-9099-C40C66FF867C}">
                  <a14:compatExt spid="_x0000_s7296"/>
                </a:ext>
                <a:ext uri="{FF2B5EF4-FFF2-40B4-BE49-F238E27FC236}">
                  <a16:creationId xmlns:a16="http://schemas.microsoft.com/office/drawing/2014/main" id="{00000000-0008-0000-0300-00008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139700</xdr:colOff>
          <xdr:row>20</xdr:row>
          <xdr:rowOff>177800</xdr:rowOff>
        </xdr:from>
        <xdr:to>
          <xdr:col>15</xdr:col>
          <xdr:colOff>393700</xdr:colOff>
          <xdr:row>20</xdr:row>
          <xdr:rowOff>330200</xdr:rowOff>
        </xdr:to>
        <xdr:sp macro="" textlink="">
          <xdr:nvSpPr>
            <xdr:cNvPr id="7297" name="Check Box 129" hidden="1">
              <a:extLst>
                <a:ext uri="{63B3BB69-23CF-44E3-9099-C40C66FF867C}">
                  <a14:compatExt spid="_x0000_s7297"/>
                </a:ext>
                <a:ext uri="{FF2B5EF4-FFF2-40B4-BE49-F238E27FC236}">
                  <a16:creationId xmlns:a16="http://schemas.microsoft.com/office/drawing/2014/main" id="{00000000-0008-0000-0300-00008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19</xdr:row>
          <xdr:rowOff>177800</xdr:rowOff>
        </xdr:from>
        <xdr:to>
          <xdr:col>2</xdr:col>
          <xdr:colOff>406400</xdr:colOff>
          <xdr:row>19</xdr:row>
          <xdr:rowOff>317500</xdr:rowOff>
        </xdr:to>
        <xdr:sp macro="" textlink="">
          <xdr:nvSpPr>
            <xdr:cNvPr id="7298" name="Check Box 130" hidden="1">
              <a:extLst>
                <a:ext uri="{63B3BB69-23CF-44E3-9099-C40C66FF867C}">
                  <a14:compatExt spid="_x0000_s7298"/>
                </a:ext>
                <a:ext uri="{FF2B5EF4-FFF2-40B4-BE49-F238E27FC236}">
                  <a16:creationId xmlns:a16="http://schemas.microsoft.com/office/drawing/2014/main" id="{00000000-0008-0000-0300-00008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20</xdr:row>
          <xdr:rowOff>177800</xdr:rowOff>
        </xdr:from>
        <xdr:to>
          <xdr:col>2</xdr:col>
          <xdr:colOff>406400</xdr:colOff>
          <xdr:row>20</xdr:row>
          <xdr:rowOff>317500</xdr:rowOff>
        </xdr:to>
        <xdr:sp macro="" textlink="">
          <xdr:nvSpPr>
            <xdr:cNvPr id="7299" name="Check Box 131" hidden="1">
              <a:extLst>
                <a:ext uri="{63B3BB69-23CF-44E3-9099-C40C66FF867C}">
                  <a14:compatExt spid="_x0000_s7299"/>
                </a:ext>
                <a:ext uri="{FF2B5EF4-FFF2-40B4-BE49-F238E27FC236}">
                  <a16:creationId xmlns:a16="http://schemas.microsoft.com/office/drawing/2014/main" id="{00000000-0008-0000-0300-00008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101600</xdr:colOff>
          <xdr:row>14</xdr:row>
          <xdr:rowOff>76200</xdr:rowOff>
        </xdr:from>
        <xdr:to>
          <xdr:col>1</xdr:col>
          <xdr:colOff>355600</xdr:colOff>
          <xdr:row>14</xdr:row>
          <xdr:rowOff>228600</xdr:rowOff>
        </xdr:to>
        <xdr:sp macro="" textlink="">
          <xdr:nvSpPr>
            <xdr:cNvPr id="7300" name="Check Box 132" hidden="1">
              <a:extLst>
                <a:ext uri="{63B3BB69-23CF-44E3-9099-C40C66FF867C}">
                  <a14:compatExt spid="_x0000_s7300"/>
                </a:ext>
                <a:ext uri="{FF2B5EF4-FFF2-40B4-BE49-F238E27FC236}">
                  <a16:creationId xmlns:a16="http://schemas.microsoft.com/office/drawing/2014/main" id="{00000000-0008-0000-0300-00008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197422</xdr:colOff>
      <xdr:row>0</xdr:row>
      <xdr:rowOff>15241</xdr:rowOff>
    </xdr:from>
    <xdr:to>
      <xdr:col>0</xdr:col>
      <xdr:colOff>493042</xdr:colOff>
      <xdr:row>2</xdr:row>
      <xdr:rowOff>58696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9667" y="112996"/>
          <a:ext cx="491130" cy="2956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118109</xdr:colOff>
      <xdr:row>1</xdr:row>
      <xdr:rowOff>22859</xdr:rowOff>
    </xdr:from>
    <xdr:to>
      <xdr:col>1</xdr:col>
      <xdr:colOff>476250</xdr:colOff>
      <xdr:row>1</xdr:row>
      <xdr:rowOff>447675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7" b="2305"/>
        <a:stretch/>
      </xdr:blipFill>
      <xdr:spPr bwMode="auto">
        <a:xfrm>
          <a:off x="394334" y="222884"/>
          <a:ext cx="358141" cy="42481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267907</xdr:colOff>
      <xdr:row>0</xdr:row>
      <xdr:rowOff>1</xdr:rowOff>
    </xdr:from>
    <xdr:to>
      <xdr:col>1</xdr:col>
      <xdr:colOff>552097</xdr:colOff>
      <xdr:row>2</xdr:row>
      <xdr:rowOff>35836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3539" y="54894"/>
          <a:ext cx="397785" cy="28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1</xdr:col>
      <xdr:colOff>350865</xdr:colOff>
      <xdr:row>2</xdr:row>
      <xdr:rowOff>39645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2DE0185-E5A2-497D-A1D3-0CDB9BFA3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55635" y="101565"/>
          <a:ext cx="487320" cy="2841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262375</xdr:colOff>
      <xdr:row>0</xdr:row>
      <xdr:rowOff>1</xdr:rowOff>
    </xdr:from>
    <xdr:to>
      <xdr:col>1</xdr:col>
      <xdr:colOff>550375</xdr:colOff>
      <xdr:row>1</xdr:row>
      <xdr:rowOff>135665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90053" y="53373"/>
          <a:ext cx="394744" cy="2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pane ySplit="2" topLeftCell="A3" activePane="bottomLeft" state="frozen"/>
      <selection pane="bottomLeft" activeCell="B2" sqref="B2:D2"/>
    </sheetView>
  </sheetViews>
  <sheetFormatPr defaultColWidth="11.42578125" defaultRowHeight="15"/>
  <cols>
    <col min="1" max="1" width="5.7109375" customWidth="1"/>
    <col min="2" max="2" width="50.7109375" style="26" customWidth="1"/>
    <col min="3" max="3" width="4.85546875" style="26" customWidth="1"/>
    <col min="4" max="4" width="44.28515625" customWidth="1"/>
    <col min="5" max="5" width="6.42578125" customWidth="1"/>
  </cols>
  <sheetData>
    <row r="1" spans="1:5" s="27" customFormat="1" ht="21">
      <c r="A1"/>
      <c r="B1" s="300" t="s">
        <v>0</v>
      </c>
      <c r="C1" s="300"/>
      <c r="D1" s="300"/>
      <c r="E1"/>
    </row>
    <row r="2" spans="1:5">
      <c r="B2" s="302" t="s">
        <v>1</v>
      </c>
      <c r="C2" s="302"/>
      <c r="D2" s="302"/>
    </row>
    <row r="4" spans="1:5">
      <c r="B4" s="23"/>
      <c r="C4" s="23"/>
    </row>
    <row r="5" spans="1:5">
      <c r="B5" s="24"/>
      <c r="C5" s="24"/>
    </row>
    <row r="6" spans="1:5">
      <c r="B6" s="24"/>
      <c r="C6" s="24"/>
    </row>
    <row r="7" spans="1:5">
      <c r="B7" s="148" t="s">
        <v>2</v>
      </c>
      <c r="C7" s="148"/>
      <c r="D7" s="151"/>
    </row>
    <row r="8" spans="1:5" ht="15.95">
      <c r="B8" s="149" t="s">
        <v>3</v>
      </c>
      <c r="C8" s="149" t="s">
        <v>4</v>
      </c>
      <c r="D8" s="25"/>
    </row>
    <row r="9" spans="1:5" ht="15.95">
      <c r="B9" s="149" t="s">
        <v>5</v>
      </c>
      <c r="C9" s="149" t="s">
        <v>4</v>
      </c>
      <c r="D9" s="25"/>
    </row>
    <row r="10" spans="1:5" ht="15.95">
      <c r="B10" s="149" t="s">
        <v>6</v>
      </c>
      <c r="C10" s="149" t="s">
        <v>7</v>
      </c>
      <c r="D10" s="25"/>
    </row>
    <row r="11" spans="1:5" ht="15.95">
      <c r="B11" s="149" t="s">
        <v>8</v>
      </c>
      <c r="C11" s="149" t="s">
        <v>4</v>
      </c>
      <c r="D11" s="25"/>
    </row>
    <row r="12" spans="1:5">
      <c r="B12" s="24"/>
      <c r="C12" s="24"/>
    </row>
    <row r="13" spans="1:5">
      <c r="B13" s="148" t="s">
        <v>9</v>
      </c>
      <c r="C13" s="148"/>
      <c r="D13" s="151"/>
    </row>
    <row r="14" spans="1:5" ht="15.95">
      <c r="B14" s="149" t="s">
        <v>10</v>
      </c>
      <c r="C14" s="149" t="s">
        <v>4</v>
      </c>
      <c r="D14" s="25"/>
    </row>
    <row r="15" spans="1:5" ht="15.95">
      <c r="B15" s="149" t="s">
        <v>11</v>
      </c>
      <c r="C15" s="149" t="s">
        <v>4</v>
      </c>
      <c r="D15" s="25"/>
    </row>
    <row r="16" spans="1:5" ht="15.95">
      <c r="B16" s="149" t="s">
        <v>12</v>
      </c>
      <c r="C16" s="149" t="s">
        <v>4</v>
      </c>
      <c r="D16" s="25"/>
    </row>
    <row r="17" spans="2:7" ht="15.95">
      <c r="B17" s="149" t="s">
        <v>13</v>
      </c>
      <c r="C17" s="149" t="s">
        <v>4</v>
      </c>
      <c r="D17" s="25"/>
    </row>
    <row r="18" spans="2:7" ht="15.95">
      <c r="B18" s="149" t="s">
        <v>14</v>
      </c>
      <c r="C18" s="149" t="s">
        <v>4</v>
      </c>
      <c r="D18" s="25"/>
    </row>
    <row r="19" spans="2:7" ht="15.95">
      <c r="B19" s="149" t="s">
        <v>15</v>
      </c>
      <c r="C19" s="149" t="s">
        <v>16</v>
      </c>
      <c r="D19" s="8"/>
      <c r="F19" s="29" t="s">
        <v>17</v>
      </c>
      <c r="G19" s="29" t="s">
        <v>18</v>
      </c>
    </row>
    <row r="20" spans="2:7" ht="15.95">
      <c r="B20" s="149" t="s">
        <v>19</v>
      </c>
      <c r="C20" s="149" t="s">
        <v>4</v>
      </c>
      <c r="D20" s="1"/>
    </row>
  </sheetData>
  <mergeCells count="2">
    <mergeCell ref="B2:D2"/>
    <mergeCell ref="B1:D1"/>
  </mergeCells>
  <dataValidations count="1">
    <dataValidation type="list" allowBlank="1" showInputMessage="1" showErrorMessage="1" sqref="D19" xr:uid="{037AE069-C0EE-4673-9A33-EDF3761311B5}">
      <formula1>$F$19:$G$19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30"/>
  <sheetViews>
    <sheetView zoomScaleNormal="100" workbookViewId="0">
      <pane ySplit="11" topLeftCell="A222" activePane="bottomLeft" state="frozen"/>
      <selection pane="bottomLeft" activeCell="D139" sqref="D139"/>
    </sheetView>
  </sheetViews>
  <sheetFormatPr defaultColWidth="11.42578125" defaultRowHeight="15"/>
  <cols>
    <col min="1" max="1" width="5.7109375" customWidth="1"/>
    <col min="2" max="2" width="60.42578125" style="5" customWidth="1"/>
    <col min="3" max="3" width="15.42578125" style="12" customWidth="1"/>
    <col min="4" max="4" width="15.7109375" style="12" customWidth="1"/>
    <col min="5" max="8" width="17.28515625" style="10" customWidth="1"/>
    <col min="9" max="9" width="13" style="10" customWidth="1"/>
    <col min="10" max="11" width="13.85546875" style="10" customWidth="1"/>
    <col min="12" max="12" width="11.42578125" style="10" customWidth="1"/>
    <col min="13" max="13" width="38.85546875" style="10" customWidth="1"/>
    <col min="14" max="15" width="11.42578125" style="10" customWidth="1"/>
  </cols>
  <sheetData>
    <row r="1" spans="1:15" s="27" customFormat="1" ht="21">
      <c r="A1"/>
      <c r="B1" s="300" t="s">
        <v>20</v>
      </c>
      <c r="C1" s="300"/>
      <c r="D1" s="300"/>
      <c r="E1" s="300"/>
      <c r="F1" s="300"/>
      <c r="G1" s="300"/>
      <c r="H1" s="300"/>
      <c r="I1" s="300"/>
      <c r="J1" s="10"/>
    </row>
    <row r="2" spans="1:15">
      <c r="B2" s="301" t="s">
        <v>1</v>
      </c>
      <c r="C2" s="301"/>
      <c r="D2" s="301"/>
      <c r="E2" s="301"/>
      <c r="F2" s="301"/>
      <c r="G2" s="301"/>
      <c r="H2" s="301"/>
      <c r="I2" s="301"/>
      <c r="K2"/>
      <c r="L2"/>
      <c r="M2"/>
      <c r="N2"/>
      <c r="O2"/>
    </row>
    <row r="3" spans="1:15">
      <c r="B3" s="7"/>
    </row>
    <row r="4" spans="1:15" s="32" customFormat="1" ht="26.1">
      <c r="B4" s="39" t="e">
        <f ca="1">MID(CELL("dateiname",A1),SEARCH("]",CELL("dateiname",A1))+1,31)</f>
        <v>#VALUE!</v>
      </c>
      <c r="C4" s="33"/>
      <c r="D4" s="33"/>
      <c r="E4" s="34" t="s">
        <v>21</v>
      </c>
      <c r="F4" s="34"/>
      <c r="G4" s="34"/>
      <c r="H4" s="34"/>
      <c r="I4" s="34"/>
      <c r="J4" s="34"/>
      <c r="K4" s="34"/>
      <c r="L4" s="34"/>
      <c r="M4" s="34"/>
      <c r="N4" s="34"/>
      <c r="O4" s="34"/>
    </row>
    <row r="6" spans="1:15">
      <c r="B6" s="250" t="s">
        <v>22</v>
      </c>
    </row>
    <row r="7" spans="1:15">
      <c r="B7" s="251" t="s">
        <v>23</v>
      </c>
    </row>
    <row r="8" spans="1:15">
      <c r="B8" s="35" t="s">
        <v>24</v>
      </c>
    </row>
    <row r="9" spans="1:15">
      <c r="B9" s="8" t="s">
        <v>25</v>
      </c>
    </row>
    <row r="10" spans="1:15">
      <c r="B10" s="40" t="s">
        <v>26</v>
      </c>
    </row>
    <row r="12" spans="1:15" ht="30" customHeight="1">
      <c r="B12" s="176" t="s">
        <v>27</v>
      </c>
      <c r="C12" s="4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/>
    </row>
    <row r="13" spans="1:15" ht="12" customHeight="1">
      <c r="B13" s="219"/>
      <c r="D13"/>
      <c r="E13"/>
      <c r="F13"/>
      <c r="G13"/>
      <c r="H13"/>
      <c r="I13"/>
      <c r="J13"/>
      <c r="K13"/>
      <c r="L13"/>
      <c r="M13"/>
      <c r="N13"/>
      <c r="O13"/>
    </row>
    <row r="14" spans="1:15" ht="24.95" customHeight="1">
      <c r="B14" s="3" t="s">
        <v>28</v>
      </c>
      <c r="C14" s="20" t="s">
        <v>7</v>
      </c>
      <c r="D14" s="2"/>
    </row>
    <row r="15" spans="1:15" ht="24.95" customHeight="1">
      <c r="B15" s="3" t="s">
        <v>29</v>
      </c>
      <c r="C15" s="20" t="s">
        <v>7</v>
      </c>
      <c r="D15" s="2"/>
    </row>
    <row r="16" spans="1:15" ht="24.95" customHeight="1">
      <c r="B16" s="3" t="s">
        <v>30</v>
      </c>
      <c r="C16" s="20" t="s">
        <v>7</v>
      </c>
      <c r="D16" s="2"/>
    </row>
    <row r="17" spans="2:15" ht="24.95" customHeight="1">
      <c r="B17" s="4" t="s">
        <v>31</v>
      </c>
      <c r="C17" s="20" t="s">
        <v>32</v>
      </c>
      <c r="D17" s="2"/>
    </row>
    <row r="18" spans="2:15" ht="24.95" customHeight="1">
      <c r="B18" s="4" t="s">
        <v>33</v>
      </c>
      <c r="C18" s="20" t="s">
        <v>4</v>
      </c>
      <c r="D18" s="2"/>
      <c r="G18" s="10" t="s">
        <v>34</v>
      </c>
      <c r="H18" s="10" t="s">
        <v>35</v>
      </c>
      <c r="I18" s="10" t="s">
        <v>36</v>
      </c>
      <c r="J18" s="10" t="s">
        <v>37</v>
      </c>
      <c r="K18" s="11" t="s">
        <v>38</v>
      </c>
    </row>
    <row r="19" spans="2:15" ht="24.95" customHeight="1">
      <c r="B19" s="4" t="s">
        <v>39</v>
      </c>
      <c r="C19" s="20" t="s">
        <v>4</v>
      </c>
      <c r="D19" s="2"/>
    </row>
    <row r="20" spans="2:15" ht="24.95" customHeight="1">
      <c r="B20" s="3" t="s">
        <v>40</v>
      </c>
      <c r="C20" s="20" t="s">
        <v>16</v>
      </c>
      <c r="D20" s="79"/>
      <c r="G20" s="30" t="s">
        <v>41</v>
      </c>
      <c r="H20" s="30" t="s">
        <v>42</v>
      </c>
    </row>
    <row r="21" spans="2:15" ht="24.95" customHeight="1">
      <c r="B21" s="3" t="s">
        <v>43</v>
      </c>
      <c r="C21" s="20" t="s">
        <v>16</v>
      </c>
      <c r="D21" s="79"/>
      <c r="G21" s="30" t="s">
        <v>17</v>
      </c>
      <c r="H21" s="30" t="s">
        <v>18</v>
      </c>
    </row>
    <row r="22" spans="2:15" ht="24.95" customHeight="1">
      <c r="B22" s="3" t="s">
        <v>44</v>
      </c>
      <c r="C22" s="20" t="s">
        <v>16</v>
      </c>
      <c r="D22" s="79"/>
      <c r="G22" s="30" t="s">
        <v>45</v>
      </c>
      <c r="H22" s="30" t="s">
        <v>46</v>
      </c>
    </row>
    <row r="23" spans="2:15" ht="24.95" customHeight="1">
      <c r="B23" s="201" t="s">
        <v>47</v>
      </c>
      <c r="C23" s="202" t="s">
        <v>16</v>
      </c>
      <c r="D23" s="203"/>
      <c r="G23" s="204" t="s">
        <v>17</v>
      </c>
      <c r="H23" s="204" t="s">
        <v>18</v>
      </c>
    </row>
    <row r="24" spans="2:15" ht="24.95" customHeight="1">
      <c r="B24" s="3" t="s">
        <v>48</v>
      </c>
      <c r="C24" s="20" t="s">
        <v>4</v>
      </c>
      <c r="D24" s="205"/>
    </row>
    <row r="25" spans="2:15" ht="24.95" customHeight="1">
      <c r="B25" s="3" t="s">
        <v>49</v>
      </c>
      <c r="C25" s="20" t="s">
        <v>16</v>
      </c>
      <c r="D25" s="79"/>
      <c r="G25" s="30" t="s">
        <v>17</v>
      </c>
      <c r="H25" s="30" t="s">
        <v>18</v>
      </c>
    </row>
    <row r="26" spans="2:15" ht="24.95" customHeight="1">
      <c r="B26" s="3" t="s">
        <v>50</v>
      </c>
      <c r="C26" s="20" t="s">
        <v>51</v>
      </c>
      <c r="D26" s="228"/>
      <c r="E26" s="168" t="s">
        <v>52</v>
      </c>
      <c r="F26" s="265"/>
    </row>
    <row r="27" spans="2:15" ht="24.95" customHeight="1">
      <c r="B27" s="3" t="s">
        <v>53</v>
      </c>
      <c r="C27" s="20" t="s">
        <v>16</v>
      </c>
      <c r="D27" s="79"/>
      <c r="G27" s="30" t="s">
        <v>17</v>
      </c>
      <c r="H27" s="30" t="s">
        <v>18</v>
      </c>
    </row>
    <row r="28" spans="2:15">
      <c r="B28" s="150"/>
      <c r="C28" s="150"/>
      <c r="D28" s="150"/>
      <c r="E28" s="150"/>
      <c r="F28" s="150"/>
      <c r="G28" s="150"/>
      <c r="H28" s="150"/>
      <c r="I28" s="150"/>
      <c r="J28" s="150"/>
    </row>
    <row r="29" spans="2:15" ht="30" customHeight="1">
      <c r="B29" s="176" t="s">
        <v>54</v>
      </c>
      <c r="C29" s="41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/>
    </row>
    <row r="30" spans="2:15" s="182" customFormat="1" ht="8.4499999999999993" customHeight="1">
      <c r="B30" s="192"/>
      <c r="C30" s="184"/>
    </row>
    <row r="31" spans="2:15" ht="15" customHeight="1">
      <c r="B31" s="304" t="s">
        <v>55</v>
      </c>
      <c r="C31" s="304"/>
      <c r="D31" s="304"/>
      <c r="E31"/>
      <c r="F31"/>
      <c r="G31"/>
      <c r="H31"/>
      <c r="I31"/>
      <c r="J31"/>
      <c r="K31"/>
      <c r="L31"/>
      <c r="M31"/>
      <c r="N31"/>
      <c r="O31"/>
    </row>
    <row r="32" spans="2:15" ht="15" customHeight="1">
      <c r="B32" s="164" t="s">
        <v>56</v>
      </c>
      <c r="C32" s="165" t="s">
        <v>51</v>
      </c>
      <c r="D32" s="166">
        <f>D105</f>
        <v>0</v>
      </c>
      <c r="E32"/>
      <c r="F32"/>
      <c r="G32"/>
      <c r="H32"/>
      <c r="I32"/>
      <c r="J32"/>
      <c r="K32"/>
      <c r="L32"/>
      <c r="M32"/>
      <c r="N32"/>
      <c r="O32"/>
    </row>
    <row r="33" spans="2:15" ht="26.45" customHeight="1">
      <c r="B33" s="167" t="s">
        <v>57</v>
      </c>
      <c r="C33" s="165" t="s">
        <v>58</v>
      </c>
      <c r="D33" s="168" t="s">
        <v>59</v>
      </c>
      <c r="E33"/>
      <c r="F33"/>
      <c r="G33"/>
      <c r="I33"/>
      <c r="J33"/>
      <c r="K33"/>
      <c r="L33"/>
      <c r="M33"/>
      <c r="N33"/>
      <c r="O33"/>
    </row>
    <row r="34" spans="2:15" ht="15" customHeight="1">
      <c r="B34" s="169" t="s">
        <v>60</v>
      </c>
      <c r="C34" s="165" t="s">
        <v>58</v>
      </c>
      <c r="D34" s="170">
        <f>D120</f>
        <v>0</v>
      </c>
    </row>
    <row r="35" spans="2:15" ht="15" customHeight="1">
      <c r="B35" s="169" t="s">
        <v>61</v>
      </c>
      <c r="C35" s="165" t="s">
        <v>58</v>
      </c>
      <c r="D35" s="170">
        <f>D123</f>
        <v>0</v>
      </c>
      <c r="G35" s="11"/>
      <c r="H35" s="11"/>
      <c r="I35" s="11"/>
    </row>
    <row r="36" spans="2:15" ht="15" customHeight="1">
      <c r="B36" s="169" t="s">
        <v>62</v>
      </c>
      <c r="C36" s="165" t="s">
        <v>32</v>
      </c>
      <c r="D36" s="170">
        <f>D107</f>
        <v>0</v>
      </c>
      <c r="G36" s="11"/>
      <c r="H36" s="11"/>
      <c r="I36" s="11"/>
    </row>
    <row r="37" spans="2:15" ht="15" customHeight="1">
      <c r="B37"/>
      <c r="C37"/>
      <c r="D37"/>
    </row>
    <row r="38" spans="2:15" ht="15" customHeight="1">
      <c r="B38" s="305" t="s">
        <v>63</v>
      </c>
      <c r="C38" s="305"/>
      <c r="D38" s="305"/>
      <c r="E38" s="11"/>
      <c r="F38" s="11"/>
    </row>
    <row r="39" spans="2:15" ht="15" customHeight="1">
      <c r="B39" s="164" t="s">
        <v>64</v>
      </c>
      <c r="C39" s="165" t="s">
        <v>51</v>
      </c>
      <c r="D39" s="166" t="e">
        <f>D140</f>
        <v>#DIV/0!</v>
      </c>
      <c r="E39" s="11"/>
      <c r="F39" s="11"/>
      <c r="G39" s="11"/>
      <c r="H39" s="11"/>
      <c r="I39" s="11"/>
    </row>
    <row r="40" spans="2:15" ht="27.6" customHeight="1">
      <c r="B40" s="167" t="s">
        <v>65</v>
      </c>
      <c r="C40" s="165" t="s">
        <v>58</v>
      </c>
      <c r="D40" s="171" t="s">
        <v>59</v>
      </c>
    </row>
    <row r="41" spans="2:15" ht="15" customHeight="1">
      <c r="B41" s="172" t="s">
        <v>66</v>
      </c>
      <c r="C41" s="165" t="s">
        <v>58</v>
      </c>
      <c r="D41" s="170">
        <f>D162</f>
        <v>0</v>
      </c>
      <c r="E41" s="11"/>
      <c r="F41" s="11"/>
    </row>
    <row r="42" spans="2:15" ht="15" customHeight="1">
      <c r="B42" s="172" t="s">
        <v>67</v>
      </c>
      <c r="C42" s="165" t="s">
        <v>58</v>
      </c>
      <c r="D42" s="170">
        <f>D165</f>
        <v>0</v>
      </c>
      <c r="E42" s="11"/>
      <c r="F42" s="11"/>
      <c r="J42" s="11"/>
      <c r="K42" s="11"/>
      <c r="L42" s="11"/>
    </row>
    <row r="43" spans="2:15" ht="15" customHeight="1">
      <c r="B43" s="9"/>
      <c r="D43" s="163"/>
      <c r="E43"/>
      <c r="F43"/>
      <c r="J43" s="11"/>
      <c r="K43" s="11"/>
      <c r="L43" s="11"/>
    </row>
    <row r="44" spans="2:15" ht="15" customHeight="1">
      <c r="B44" s="307" t="s">
        <v>68</v>
      </c>
      <c r="C44" s="307"/>
      <c r="D44" s="307"/>
      <c r="E44" s="11"/>
      <c r="F44" s="11"/>
      <c r="J44" s="11"/>
      <c r="K44" s="11"/>
      <c r="L44" s="11"/>
    </row>
    <row r="45" spans="2:15" ht="15" customHeight="1">
      <c r="B45" s="146" t="s">
        <v>69</v>
      </c>
      <c r="C45" s="20" t="s">
        <v>51</v>
      </c>
      <c r="D45" s="196">
        <f>D130</f>
        <v>0</v>
      </c>
      <c r="E45" s="11"/>
      <c r="F45" s="11"/>
      <c r="J45" s="11"/>
      <c r="K45" s="11"/>
      <c r="L45" s="11"/>
    </row>
    <row r="46" spans="2:15" ht="15" customHeight="1">
      <c r="B46" s="146" t="s">
        <v>70</v>
      </c>
      <c r="C46" s="20" t="s">
        <v>71</v>
      </c>
      <c r="D46" s="88" t="e">
        <f>G159</f>
        <v>#DIV/0!</v>
      </c>
      <c r="E46" s="11"/>
      <c r="F46" s="11"/>
      <c r="J46" s="11"/>
      <c r="K46" s="11"/>
      <c r="L46" s="11"/>
    </row>
    <row r="47" spans="2:15" ht="15" customHeight="1">
      <c r="B47" s="9"/>
      <c r="D47" s="163"/>
      <c r="L47" s="9"/>
    </row>
    <row r="48" spans="2:15" s="173" customFormat="1" ht="15" customHeight="1">
      <c r="B48" s="306" t="s">
        <v>72</v>
      </c>
      <c r="C48" s="306"/>
      <c r="D48" s="306"/>
      <c r="G48" s="174"/>
    </row>
    <row r="49" spans="2:14" s="173" customFormat="1" ht="15" customHeight="1">
      <c r="B49" s="175" t="s">
        <v>73</v>
      </c>
      <c r="C49" s="161" t="s">
        <v>74</v>
      </c>
      <c r="D49" s="223" t="str">
        <f>D177</f>
        <v/>
      </c>
    </row>
    <row r="50" spans="2:14" ht="15" customHeight="1">
      <c r="B50" s="187" t="s">
        <v>75</v>
      </c>
      <c r="C50" s="187"/>
      <c r="D50" s="187"/>
    </row>
    <row r="51" spans="2:14" ht="15" customHeight="1">
      <c r="B51" s="8" t="s">
        <v>76</v>
      </c>
      <c r="C51" s="18" t="s">
        <v>77</v>
      </c>
      <c r="D51" s="36">
        <f>D185</f>
        <v>0</v>
      </c>
    </row>
    <row r="52" spans="2:14" ht="15" customHeight="1">
      <c r="E52" s="11"/>
      <c r="F52" s="11"/>
    </row>
    <row r="53" spans="2:14" ht="15" customHeight="1">
      <c r="B53" s="303" t="s">
        <v>78</v>
      </c>
      <c r="C53" s="303"/>
      <c r="D53" s="303"/>
      <c r="E53" s="11"/>
      <c r="F53" s="11"/>
    </row>
    <row r="54" spans="2:14" ht="15" customHeight="1">
      <c r="B54" s="146" t="s">
        <v>79</v>
      </c>
      <c r="C54" s="20" t="s">
        <v>80</v>
      </c>
      <c r="D54" s="196" t="e">
        <f>D196</f>
        <v>#DIV/0!</v>
      </c>
      <c r="E54" s="11"/>
      <c r="F54" s="11"/>
    </row>
    <row r="55" spans="2:14" ht="15" customHeight="1">
      <c r="B55" s="146" t="s">
        <v>81</v>
      </c>
      <c r="C55" s="20" t="s">
        <v>80</v>
      </c>
      <c r="D55" s="88" t="e">
        <f>D195</f>
        <v>#DIV/0!</v>
      </c>
    </row>
    <row r="56" spans="2:14">
      <c r="B56" s="57"/>
      <c r="C56" s="162"/>
      <c r="D56" s="57"/>
    </row>
    <row r="57" spans="2:14" ht="30" customHeight="1">
      <c r="B57" s="176" t="s">
        <v>82</v>
      </c>
      <c r="C57" s="41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9" spans="2:14" ht="48">
      <c r="B59" s="42" t="s">
        <v>83</v>
      </c>
      <c r="C59" s="44" t="s">
        <v>84</v>
      </c>
      <c r="D59" s="49" t="s">
        <v>85</v>
      </c>
      <c r="E59" s="49" t="s">
        <v>86</v>
      </c>
      <c r="F59" s="49" t="s">
        <v>87</v>
      </c>
      <c r="G59" s="49" t="s">
        <v>88</v>
      </c>
      <c r="H59" s="49" t="s">
        <v>89</v>
      </c>
      <c r="I59" s="49" t="s">
        <v>90</v>
      </c>
      <c r="K59" s="49" t="s">
        <v>91</v>
      </c>
      <c r="L59" s="49" t="s">
        <v>92</v>
      </c>
      <c r="M59" s="49" t="s">
        <v>93</v>
      </c>
    </row>
    <row r="60" spans="2:14">
      <c r="B60" s="45" t="s">
        <v>94</v>
      </c>
      <c r="C60" s="46"/>
      <c r="D60" s="44" t="s">
        <v>95</v>
      </c>
      <c r="E60" s="44" t="s">
        <v>51</v>
      </c>
      <c r="F60" s="44" t="s">
        <v>51</v>
      </c>
      <c r="G60" s="44" t="s">
        <v>96</v>
      </c>
      <c r="H60" s="44" t="s">
        <v>95</v>
      </c>
      <c r="I60" s="44" t="s">
        <v>95</v>
      </c>
      <c r="K60" s="44" t="s">
        <v>97</v>
      </c>
      <c r="L60" s="44" t="s">
        <v>95</v>
      </c>
      <c r="M60" s="44" t="s">
        <v>51</v>
      </c>
    </row>
    <row r="61" spans="2:14">
      <c r="B61" s="14"/>
      <c r="C61" s="43" t="s">
        <v>98</v>
      </c>
      <c r="D61" s="19"/>
      <c r="E61" s="48" t="str">
        <f>IF(ISBLANK(D61),"",D61/$D$69)</f>
        <v/>
      </c>
      <c r="F61" s="48" t="e">
        <f>E61*E75</f>
        <v>#VALUE!</v>
      </c>
      <c r="G61" s="19"/>
      <c r="H61" s="48" t="e">
        <f>IF(G61="yes",0,E61/(1-D$71))</f>
        <v>#VALUE!</v>
      </c>
      <c r="I61" s="66" t="str">
        <f>IF(ISBLANK(D61),"",H61*$H$70/$E75)</f>
        <v/>
      </c>
      <c r="J61" s="10" t="s">
        <v>99</v>
      </c>
      <c r="K61" s="19"/>
      <c r="L61" s="1"/>
      <c r="M61" s="1"/>
    </row>
    <row r="62" spans="2:14">
      <c r="B62" s="8"/>
      <c r="C62" s="147" t="s">
        <v>100</v>
      </c>
      <c r="D62" s="19"/>
      <c r="E62" s="48" t="str">
        <f t="shared" ref="E62:E68" si="0">IF(ISBLANK(D62),"",D62/$D$69)</f>
        <v/>
      </c>
      <c r="F62" s="48" t="e">
        <f>E62*E76</f>
        <v>#VALUE!</v>
      </c>
      <c r="G62" s="19"/>
      <c r="H62" s="48" t="e">
        <f>IF(G62="yes",0,E62/(1-D$71))</f>
        <v>#VALUE!</v>
      </c>
      <c r="I62" s="66" t="str">
        <f t="shared" ref="I62:I68" si="1">IF(ISBLANK(D62),"",H62*$H$70/$E76)</f>
        <v/>
      </c>
      <c r="J62" s="10" t="s">
        <v>99</v>
      </c>
      <c r="K62" s="19"/>
      <c r="L62" s="1"/>
      <c r="M62" s="1"/>
    </row>
    <row r="63" spans="2:14">
      <c r="B63" s="8"/>
      <c r="C63" s="147" t="s">
        <v>101</v>
      </c>
      <c r="D63" s="19"/>
      <c r="E63" s="48" t="str">
        <f t="shared" si="0"/>
        <v/>
      </c>
      <c r="F63" s="48"/>
      <c r="G63" s="19"/>
      <c r="H63" s="48"/>
      <c r="I63" s="66" t="str">
        <f t="shared" si="1"/>
        <v/>
      </c>
      <c r="K63" s="19" t="str">
        <f t="shared" ref="K63:K68" si="2">I63</f>
        <v/>
      </c>
      <c r="L63" s="1"/>
      <c r="M63" s="1"/>
    </row>
    <row r="64" spans="2:14">
      <c r="B64" s="8"/>
      <c r="C64" s="147" t="s">
        <v>102</v>
      </c>
      <c r="D64" s="19"/>
      <c r="E64" s="48" t="str">
        <f t="shared" si="0"/>
        <v/>
      </c>
      <c r="F64" s="48"/>
      <c r="G64" s="19"/>
      <c r="H64" s="48" t="str">
        <f>IF(ISBLANK(D64),"",IF(G64="ja",0,E64/D$71))</f>
        <v/>
      </c>
      <c r="I64" s="66" t="str">
        <f t="shared" si="1"/>
        <v/>
      </c>
      <c r="K64" s="19" t="str">
        <f t="shared" si="2"/>
        <v/>
      </c>
      <c r="L64" s="1"/>
      <c r="M64" s="1"/>
    </row>
    <row r="65" spans="2:13">
      <c r="B65" s="8"/>
      <c r="C65" s="147" t="s">
        <v>103</v>
      </c>
      <c r="D65" s="19"/>
      <c r="E65" s="48" t="str">
        <f t="shared" si="0"/>
        <v/>
      </c>
      <c r="F65" s="48"/>
      <c r="G65" s="19"/>
      <c r="H65" s="48" t="str">
        <f>IF(ISBLANK(D65),"",IF(G65="ja",0,E65/D$71))</f>
        <v/>
      </c>
      <c r="I65" s="66" t="str">
        <f t="shared" si="1"/>
        <v/>
      </c>
      <c r="K65" s="19" t="str">
        <f t="shared" si="2"/>
        <v/>
      </c>
      <c r="L65" s="1"/>
      <c r="M65" s="1"/>
    </row>
    <row r="66" spans="2:13">
      <c r="B66" s="8"/>
      <c r="C66" s="147" t="s">
        <v>104</v>
      </c>
      <c r="D66" s="19"/>
      <c r="E66" s="48" t="str">
        <f t="shared" si="0"/>
        <v/>
      </c>
      <c r="F66" s="48"/>
      <c r="G66" s="19"/>
      <c r="H66" s="48" t="str">
        <f>IF(ISBLANK(D66),"",IF(G66="ja",0,E66/D$71))</f>
        <v/>
      </c>
      <c r="I66" s="66" t="str">
        <f t="shared" si="1"/>
        <v/>
      </c>
      <c r="K66" s="19" t="str">
        <f t="shared" si="2"/>
        <v/>
      </c>
      <c r="L66" s="1"/>
      <c r="M66" s="1"/>
    </row>
    <row r="67" spans="2:13">
      <c r="B67" s="8"/>
      <c r="C67" s="147" t="s">
        <v>105</v>
      </c>
      <c r="D67" s="19"/>
      <c r="E67" s="48" t="str">
        <f t="shared" si="0"/>
        <v/>
      </c>
      <c r="F67" s="48"/>
      <c r="G67" s="19"/>
      <c r="H67" s="48" t="str">
        <f>IF(ISBLANK(D67),"",IF(G67="ja",0,E67/D$71))</f>
        <v/>
      </c>
      <c r="I67" s="66" t="str">
        <f t="shared" si="1"/>
        <v/>
      </c>
      <c r="K67" s="19" t="str">
        <f t="shared" si="2"/>
        <v/>
      </c>
      <c r="L67" s="1"/>
      <c r="M67" s="1"/>
    </row>
    <row r="68" spans="2:13">
      <c r="B68" s="8"/>
      <c r="C68" s="147" t="s">
        <v>106</v>
      </c>
      <c r="D68" s="19"/>
      <c r="E68" s="48" t="str">
        <f t="shared" si="0"/>
        <v/>
      </c>
      <c r="F68" s="48"/>
      <c r="G68" s="19"/>
      <c r="H68" s="48" t="str">
        <f>IF(ISBLANK(D68),"",IF(G68="ja",0,E68/D$71))</f>
        <v/>
      </c>
      <c r="I68" s="66" t="str">
        <f t="shared" si="1"/>
        <v/>
      </c>
      <c r="K68" s="19" t="str">
        <f t="shared" si="2"/>
        <v/>
      </c>
      <c r="L68" s="1"/>
      <c r="M68" s="1"/>
    </row>
    <row r="69" spans="2:13">
      <c r="B69" s="8" t="s">
        <v>107</v>
      </c>
      <c r="C69" s="20"/>
      <c r="D69" s="36">
        <f>SUM(D61:D68)</f>
        <v>0</v>
      </c>
      <c r="E69" s="47">
        <f>SUM(E61:E68)</f>
        <v>0</v>
      </c>
      <c r="F69" s="47"/>
      <c r="G69" s="48">
        <f>SUMIF(G61:G68,"yes",F61:F68)</f>
        <v>0</v>
      </c>
      <c r="H69" s="70" t="e">
        <f>SUM(H61:H68)</f>
        <v>#VALUE!</v>
      </c>
      <c r="I69" s="71">
        <f>SUM(I61:I68)</f>
        <v>0</v>
      </c>
      <c r="K69" s="66">
        <f>SUM(K61:K68)</f>
        <v>0</v>
      </c>
      <c r="L69" s="66" t="e">
        <f>IF(ISBLANK(D62),((K69*E75)/2.5)*100-K69,IF(ISBLANK(D63),((K69*(E75*H61+E76*H62)/2.5)*100-K69),IF(ISBLANK(D64),((K69*(E75*H61+E76*H62+E77*H63)/2.5)*100-K69),IF(ISBLANK(D65),((K69*(E75*H61+E76*H62+E77*H63+E78*H64)/2.5)*100-K69),IF(ISBLANK(D66),((K69*(E75*H61+E76*H62+E77*H63+E78*H64+E79*H65)/2.5)*100-K69),IF(ISBLANK(D67),((K69*(E75*H61+E76*H62+E77*H63+E78*H64+E79*H65+E80*H66)/2.5)*100-K69),IF(ISBLANK(D68),((K69*(E75*H61+E76*H62+E77*H63+E78*H64+E79*H65+E80*H66+E81*H67)/2.5)*100-K69),(K69*(E75*H61+E76*H62+E77*H63+E78*H64+E79*H65+E80*H66+E81*H67+E82*H68)/2.5)*100-K69)))))))</f>
        <v>#VALUE!</v>
      </c>
      <c r="M69" s="66">
        <v>2.5</v>
      </c>
    </row>
    <row r="70" spans="2:13">
      <c r="H70" s="72">
        <v>50</v>
      </c>
      <c r="I70" s="73" t="s">
        <v>108</v>
      </c>
      <c r="K70" s="59"/>
      <c r="L70" s="60"/>
      <c r="M70" s="59"/>
    </row>
    <row r="71" spans="2:13">
      <c r="B71" s="42" t="s">
        <v>109</v>
      </c>
      <c r="C71" s="69" t="s">
        <v>51</v>
      </c>
      <c r="D71" s="70">
        <f>G69</f>
        <v>0</v>
      </c>
      <c r="E71" s="59"/>
      <c r="F71" s="59"/>
      <c r="K71" s="59"/>
      <c r="L71" s="60"/>
      <c r="M71" s="59"/>
    </row>
    <row r="72" spans="2:13">
      <c r="B72" s="67"/>
      <c r="C72" s="54"/>
      <c r="D72" s="68"/>
      <c r="E72" s="59"/>
      <c r="F72" s="59"/>
      <c r="K72" s="59"/>
      <c r="L72" s="60"/>
      <c r="M72" s="59"/>
    </row>
    <row r="73" spans="2:13">
      <c r="B73" s="311" t="s">
        <v>110</v>
      </c>
      <c r="C73" s="61" t="s">
        <v>111</v>
      </c>
      <c r="D73" s="61" t="s">
        <v>112</v>
      </c>
      <c r="E73" s="61" t="s">
        <v>113</v>
      </c>
      <c r="F73" s="59"/>
      <c r="K73" s="59"/>
      <c r="L73" s="60"/>
      <c r="M73" s="59"/>
    </row>
    <row r="74" spans="2:13">
      <c r="B74" s="311"/>
      <c r="C74" s="61" t="s">
        <v>51</v>
      </c>
      <c r="D74" s="61" t="s">
        <v>51</v>
      </c>
      <c r="E74" s="61" t="s">
        <v>51</v>
      </c>
      <c r="F74" s="59"/>
      <c r="K74" s="59"/>
      <c r="L74" s="60"/>
      <c r="M74" s="59"/>
    </row>
    <row r="75" spans="2:13">
      <c r="B75" s="62" t="s">
        <v>98</v>
      </c>
      <c r="C75" s="63"/>
      <c r="D75" s="63"/>
      <c r="E75" s="64" t="str">
        <f t="shared" ref="E75:E82" si="3">IF(ISBLANK(C75),"",AVERAGE(C75:D75))</f>
        <v/>
      </c>
      <c r="F75" s="59"/>
      <c r="K75" s="59"/>
      <c r="L75" s="60"/>
      <c r="M75" s="59"/>
    </row>
    <row r="76" spans="2:13">
      <c r="B76" s="62" t="s">
        <v>100</v>
      </c>
      <c r="C76" s="63"/>
      <c r="D76" s="63"/>
      <c r="E76" s="64" t="str">
        <f t="shared" si="3"/>
        <v/>
      </c>
      <c r="F76" s="59"/>
      <c r="K76" s="59"/>
      <c r="L76" s="60"/>
      <c r="M76" s="59"/>
    </row>
    <row r="77" spans="2:13" ht="14.45" customHeight="1">
      <c r="B77" s="65" t="str">
        <f t="shared" ref="B77:B82" si="4">IF(ISBLANK(B63),"",B63)</f>
        <v/>
      </c>
      <c r="C77" s="63"/>
      <c r="D77" s="63"/>
      <c r="E77" s="64" t="str">
        <f t="shared" si="3"/>
        <v/>
      </c>
      <c r="F77" s="59"/>
      <c r="K77" s="59"/>
      <c r="L77" s="60"/>
      <c r="M77" s="59"/>
    </row>
    <row r="78" spans="2:13">
      <c r="B78" s="65" t="str">
        <f t="shared" si="4"/>
        <v/>
      </c>
      <c r="C78" s="63"/>
      <c r="D78" s="63"/>
      <c r="E78" s="64" t="str">
        <f t="shared" si="3"/>
        <v/>
      </c>
      <c r="F78" s="59"/>
      <c r="K78" s="59"/>
      <c r="L78" s="60"/>
      <c r="M78" s="59"/>
    </row>
    <row r="79" spans="2:13">
      <c r="B79" s="65" t="str">
        <f t="shared" si="4"/>
        <v/>
      </c>
      <c r="C79" s="63"/>
      <c r="D79" s="63"/>
      <c r="E79" s="64" t="str">
        <f t="shared" si="3"/>
        <v/>
      </c>
      <c r="F79" s="59"/>
      <c r="K79" s="59"/>
      <c r="L79" s="60"/>
      <c r="M79" s="59"/>
    </row>
    <row r="80" spans="2:13">
      <c r="B80" s="65" t="str">
        <f t="shared" si="4"/>
        <v/>
      </c>
      <c r="C80" s="63"/>
      <c r="D80" s="63"/>
      <c r="E80" s="64" t="str">
        <f t="shared" si="3"/>
        <v/>
      </c>
      <c r="F80" s="59"/>
      <c r="K80" s="59"/>
      <c r="L80" s="60"/>
      <c r="M80" s="59"/>
    </row>
    <row r="81" spans="2:15">
      <c r="B81" s="65" t="str">
        <f t="shared" si="4"/>
        <v/>
      </c>
      <c r="C81" s="63"/>
      <c r="D81" s="63"/>
      <c r="E81" s="64" t="str">
        <f t="shared" si="3"/>
        <v/>
      </c>
      <c r="F81" s="59"/>
      <c r="K81" s="59"/>
      <c r="L81" s="60"/>
      <c r="M81" s="59"/>
    </row>
    <row r="82" spans="2:15">
      <c r="B82" s="65" t="str">
        <f t="shared" si="4"/>
        <v/>
      </c>
      <c r="C82" s="63"/>
      <c r="D82" s="63"/>
      <c r="E82" s="64" t="str">
        <f t="shared" si="3"/>
        <v/>
      </c>
      <c r="F82" s="59"/>
      <c r="K82" s="59"/>
      <c r="L82" s="60"/>
      <c r="M82" s="59"/>
    </row>
    <row r="83" spans="2:15" ht="15.95">
      <c r="B83" s="74" t="s">
        <v>114</v>
      </c>
      <c r="C83" s="64" t="e">
        <f t="shared" ref="C83:D83" si="5">AVERAGE(C75:C82)</f>
        <v>#DIV/0!</v>
      </c>
      <c r="D83" s="64" t="e">
        <f t="shared" si="5"/>
        <v>#DIV/0!</v>
      </c>
      <c r="E83" s="64" t="e">
        <f>AVERAGE(E75:E82)</f>
        <v>#DIV/0!</v>
      </c>
      <c r="F83" s="59"/>
      <c r="K83" s="59"/>
      <c r="L83" s="60"/>
      <c r="M83" s="59"/>
    </row>
    <row r="84" spans="2:15">
      <c r="E84" s="10" t="s">
        <v>115</v>
      </c>
    </row>
    <row r="85" spans="2:15">
      <c r="B85" s="312" t="s">
        <v>116</v>
      </c>
      <c r="C85" s="313"/>
      <c r="D85" s="314"/>
    </row>
    <row r="86" spans="2:15">
      <c r="B86" s="16" t="s">
        <v>117</v>
      </c>
      <c r="C86" s="15" t="s">
        <v>4</v>
      </c>
      <c r="D86" s="193" t="s">
        <v>118</v>
      </c>
    </row>
    <row r="87" spans="2:15">
      <c r="B87" s="16" t="s">
        <v>119</v>
      </c>
      <c r="C87" s="15" t="s">
        <v>16</v>
      </c>
      <c r="D87" s="193">
        <v>10</v>
      </c>
    </row>
    <row r="88" spans="2:15">
      <c r="B88" s="1" t="s">
        <v>120</v>
      </c>
      <c r="C88" s="15" t="s">
        <v>16</v>
      </c>
      <c r="D88" s="194"/>
      <c r="F88" s="30" t="s">
        <v>17</v>
      </c>
      <c r="G88" s="30" t="s">
        <v>18</v>
      </c>
    </row>
    <row r="89" spans="2:15">
      <c r="B89" s="1" t="s">
        <v>121</v>
      </c>
      <c r="C89" s="15" t="s">
        <v>16</v>
      </c>
      <c r="D89" s="194"/>
      <c r="F89" s="30" t="s">
        <v>17</v>
      </c>
      <c r="G89" s="30" t="s">
        <v>18</v>
      </c>
    </row>
    <row r="90" spans="2:15">
      <c r="B90" s="1" t="s">
        <v>122</v>
      </c>
      <c r="C90" s="15" t="s">
        <v>4</v>
      </c>
      <c r="D90" s="15"/>
      <c r="F90" s="10">
        <v>2</v>
      </c>
      <c r="G90" s="10">
        <v>5</v>
      </c>
      <c r="H90" s="10">
        <v>20</v>
      </c>
    </row>
    <row r="91" spans="2:15">
      <c r="B91" s="1" t="s">
        <v>123</v>
      </c>
      <c r="C91" s="15" t="s">
        <v>124</v>
      </c>
      <c r="D91" s="15"/>
    </row>
    <row r="92" spans="2:15">
      <c r="B92" s="1" t="s">
        <v>125</v>
      </c>
      <c r="C92" s="15" t="s">
        <v>126</v>
      </c>
      <c r="D92" s="15"/>
    </row>
    <row r="93" spans="2:15">
      <c r="B93"/>
      <c r="E93"/>
      <c r="F93"/>
      <c r="G93"/>
      <c r="H93"/>
      <c r="I93"/>
      <c r="J93"/>
      <c r="K93"/>
      <c r="L93"/>
      <c r="M93"/>
      <c r="N93"/>
      <c r="O93"/>
    </row>
    <row r="94" spans="2:15">
      <c r="B94" s="315" t="s">
        <v>127</v>
      </c>
      <c r="C94" s="315"/>
      <c r="D94" s="315"/>
    </row>
    <row r="95" spans="2:15" ht="15" customHeight="1">
      <c r="B95" s="316"/>
      <c r="C95" s="316"/>
      <c r="D95" s="316"/>
    </row>
    <row r="96" spans="2:15">
      <c r="B96" s="316"/>
      <c r="C96" s="316"/>
      <c r="D96" s="316"/>
    </row>
    <row r="97" spans="2:15">
      <c r="B97" s="58"/>
      <c r="C97" s="58"/>
      <c r="D97" s="58"/>
    </row>
    <row r="98" spans="2:15">
      <c r="B98" s="308" t="s">
        <v>128</v>
      </c>
      <c r="C98" s="308"/>
      <c r="D98" s="308"/>
    </row>
    <row r="99" spans="2:15">
      <c r="B99" s="1" t="s">
        <v>129</v>
      </c>
      <c r="C99" s="15" t="s">
        <v>95</v>
      </c>
      <c r="D99" s="252">
        <v>50</v>
      </c>
      <c r="E99" s="17"/>
      <c r="F99" s="17"/>
      <c r="G99" s="17"/>
      <c r="H99"/>
      <c r="I99"/>
      <c r="J99"/>
      <c r="K99"/>
      <c r="L99"/>
      <c r="M99"/>
      <c r="N99"/>
      <c r="O99"/>
    </row>
    <row r="100" spans="2:15" ht="15.95">
      <c r="B100" s="22" t="s">
        <v>130</v>
      </c>
      <c r="C100" s="20" t="s">
        <v>131</v>
      </c>
      <c r="D100" s="20"/>
    </row>
    <row r="101" spans="2:15">
      <c r="B101" s="1" t="s">
        <v>132</v>
      </c>
      <c r="C101" s="15" t="s">
        <v>95</v>
      </c>
      <c r="D101" s="21"/>
    </row>
    <row r="102" spans="2:15">
      <c r="B102" s="16" t="s">
        <v>133</v>
      </c>
      <c r="C102" s="15" t="s">
        <v>51</v>
      </c>
      <c r="D102" s="37">
        <f>D101/D99</f>
        <v>0</v>
      </c>
    </row>
    <row r="103" spans="2:15">
      <c r="B103" s="1" t="s">
        <v>134</v>
      </c>
      <c r="C103" s="15" t="s">
        <v>95</v>
      </c>
      <c r="D103" s="36">
        <f>D99-D101</f>
        <v>50</v>
      </c>
      <c r="E103" s="17" t="s">
        <v>135</v>
      </c>
      <c r="F103" s="17"/>
    </row>
    <row r="104" spans="2:15">
      <c r="B104" s="16" t="s">
        <v>136</v>
      </c>
      <c r="C104" s="178" t="s">
        <v>51</v>
      </c>
      <c r="D104" s="258">
        <f>D102*(1-D71)</f>
        <v>0</v>
      </c>
      <c r="E104" s="259"/>
      <c r="F104" s="259"/>
    </row>
    <row r="105" spans="2:15">
      <c r="B105" s="80" t="s">
        <v>56</v>
      </c>
      <c r="C105" s="178" t="s">
        <v>51</v>
      </c>
      <c r="D105" s="258">
        <f>D104+G69</f>
        <v>0</v>
      </c>
      <c r="E105" s="259"/>
      <c r="F105" s="259"/>
    </row>
    <row r="106" spans="2:15" ht="15" customHeight="1">
      <c r="B106" s="225" t="s">
        <v>57</v>
      </c>
      <c r="C106" s="179" t="s">
        <v>58</v>
      </c>
      <c r="D106" s="180" t="s">
        <v>59</v>
      </c>
      <c r="E106" s="11"/>
      <c r="F106" s="11"/>
      <c r="J106"/>
    </row>
    <row r="107" spans="2:15" ht="15" customHeight="1">
      <c r="B107" s="80" t="s">
        <v>137</v>
      </c>
      <c r="C107" s="179" t="s">
        <v>16</v>
      </c>
      <c r="D107" s="227"/>
      <c r="F107" s="226" t="s">
        <v>138</v>
      </c>
      <c r="G107" s="195" t="s">
        <v>139</v>
      </c>
      <c r="H107" s="195" t="s">
        <v>140</v>
      </c>
      <c r="I107" s="195" t="s">
        <v>141</v>
      </c>
    </row>
    <row r="108" spans="2:15" ht="15" customHeight="1">
      <c r="B108" s="6"/>
    </row>
    <row r="109" spans="2:15" ht="15" customHeight="1">
      <c r="B109" s="308" t="s">
        <v>142</v>
      </c>
      <c r="C109" s="308"/>
      <c r="D109" s="308"/>
    </row>
    <row r="110" spans="2:15" ht="15" customHeight="1">
      <c r="B110" s="16" t="s">
        <v>143</v>
      </c>
      <c r="C110" s="15" t="s">
        <v>95</v>
      </c>
      <c r="D110" s="20"/>
    </row>
    <row r="111" spans="2:15" ht="15" customHeight="1">
      <c r="B111" s="16" t="s">
        <v>144</v>
      </c>
      <c r="C111" s="15" t="s">
        <v>51</v>
      </c>
      <c r="D111" s="20"/>
    </row>
    <row r="112" spans="2:15" ht="15" customHeight="1"/>
    <row r="113" spans="2:12" ht="15" customHeight="1">
      <c r="B113" s="308" t="s">
        <v>145</v>
      </c>
      <c r="C113" s="308"/>
      <c r="D113" s="308"/>
    </row>
    <row r="114" spans="2:12" ht="15" customHeight="1">
      <c r="B114" s="8" t="s">
        <v>146</v>
      </c>
      <c r="C114" s="20" t="s">
        <v>95</v>
      </c>
      <c r="D114" s="213"/>
    </row>
    <row r="115" spans="2:12" ht="15" customHeight="1">
      <c r="B115" s="8" t="s">
        <v>147</v>
      </c>
      <c r="C115" s="20" t="s">
        <v>95</v>
      </c>
      <c r="D115" s="213"/>
    </row>
    <row r="116" spans="2:12" ht="15" customHeight="1">
      <c r="B116" s="8" t="s">
        <v>148</v>
      </c>
      <c r="C116" s="20" t="s">
        <v>95</v>
      </c>
      <c r="D116" s="213"/>
    </row>
    <row r="117" spans="2:12" ht="15" customHeight="1">
      <c r="B117" s="8" t="s">
        <v>149</v>
      </c>
      <c r="C117" s="20" t="s">
        <v>95</v>
      </c>
      <c r="D117" s="213"/>
    </row>
    <row r="118" spans="2:12" ht="15" customHeight="1">
      <c r="B118" s="7"/>
    </row>
    <row r="119" spans="2:12" ht="15" customHeight="1">
      <c r="B119" s="308" t="s">
        <v>150</v>
      </c>
      <c r="C119" s="308"/>
      <c r="D119" s="308"/>
    </row>
    <row r="120" spans="2:12" ht="15" customHeight="1">
      <c r="B120" s="8" t="s">
        <v>151</v>
      </c>
      <c r="C120" s="20" t="s">
        <v>16</v>
      </c>
      <c r="D120" s="50"/>
      <c r="F120" s="195" t="s">
        <v>138</v>
      </c>
      <c r="G120" s="195" t="s">
        <v>139</v>
      </c>
      <c r="H120" s="195" t="s">
        <v>140</v>
      </c>
    </row>
    <row r="121" spans="2:12" ht="15" customHeight="1">
      <c r="B121" s="8" t="s">
        <v>152</v>
      </c>
      <c r="C121" s="20" t="s">
        <v>16</v>
      </c>
      <c r="D121" s="50"/>
      <c r="F121" s="195" t="s">
        <v>153</v>
      </c>
      <c r="G121" s="195" t="s">
        <v>154</v>
      </c>
      <c r="H121" s="195" t="s">
        <v>155</v>
      </c>
    </row>
    <row r="122" spans="2:12" ht="15" customHeight="1">
      <c r="B122" s="308" t="s">
        <v>156</v>
      </c>
      <c r="C122" s="308"/>
      <c r="D122" s="308"/>
    </row>
    <row r="123" spans="2:12" ht="15" customHeight="1">
      <c r="B123" s="8" t="s">
        <v>157</v>
      </c>
      <c r="C123" s="20" t="s">
        <v>16</v>
      </c>
      <c r="D123" s="50"/>
      <c r="E123" s="11"/>
      <c r="F123" s="29" t="s">
        <v>158</v>
      </c>
      <c r="G123" s="29" t="s">
        <v>159</v>
      </c>
      <c r="H123" s="29" t="s">
        <v>160</v>
      </c>
      <c r="I123" s="29" t="s">
        <v>141</v>
      </c>
      <c r="K123"/>
      <c r="L123"/>
    </row>
    <row r="124" spans="2:12" ht="15" customHeight="1">
      <c r="B124" s="8" t="s">
        <v>161</v>
      </c>
      <c r="C124" s="20" t="s">
        <v>16</v>
      </c>
      <c r="D124" s="50"/>
      <c r="E124" s="11"/>
      <c r="F124" s="29" t="s">
        <v>162</v>
      </c>
      <c r="G124" s="29" t="s">
        <v>163</v>
      </c>
      <c r="H124" s="29" t="s">
        <v>164</v>
      </c>
      <c r="I124" s="29" t="s">
        <v>165</v>
      </c>
      <c r="K124"/>
      <c r="L124"/>
    </row>
    <row r="125" spans="2:12" ht="15" customHeight="1">
      <c r="B125" s="146" t="s">
        <v>166</v>
      </c>
      <c r="C125" s="20" t="s">
        <v>4</v>
      </c>
      <c r="D125" s="18"/>
    </row>
    <row r="126" spans="2:12" ht="15" customHeight="1">
      <c r="B126" s="9"/>
      <c r="D126" s="163"/>
    </row>
    <row r="127" spans="2:12" ht="15" customHeight="1">
      <c r="B127" s="308" t="s">
        <v>167</v>
      </c>
      <c r="C127" s="308"/>
      <c r="D127" s="308"/>
    </row>
    <row r="128" spans="2:12" ht="15" customHeight="1">
      <c r="B128" s="8" t="s">
        <v>168</v>
      </c>
      <c r="C128" s="20" t="s">
        <v>95</v>
      </c>
      <c r="D128" s="229"/>
    </row>
    <row r="129" spans="2:10" ht="15" customHeight="1">
      <c r="B129" s="8" t="s">
        <v>169</v>
      </c>
      <c r="C129" s="20" t="s">
        <v>95</v>
      </c>
      <c r="D129" s="229"/>
    </row>
    <row r="130" spans="2:10" ht="15" customHeight="1">
      <c r="B130" s="8" t="s">
        <v>170</v>
      </c>
      <c r="C130" s="20" t="s">
        <v>51</v>
      </c>
      <c r="D130" s="229"/>
    </row>
    <row r="131" spans="2:10" ht="15" customHeight="1">
      <c r="B131" s="146" t="s">
        <v>171</v>
      </c>
      <c r="C131" s="20" t="s">
        <v>4</v>
      </c>
      <c r="D131" s="229"/>
    </row>
    <row r="132" spans="2:10" ht="15" customHeight="1">
      <c r="B132" s="7"/>
    </row>
    <row r="133" spans="2:10" ht="15" customHeight="1">
      <c r="B133" s="310" t="s">
        <v>172</v>
      </c>
      <c r="C133" s="310"/>
      <c r="D133" s="310"/>
    </row>
    <row r="134" spans="2:10" ht="15" customHeight="1">
      <c r="B134" s="210" t="s">
        <v>173</v>
      </c>
      <c r="C134" s="211" t="s">
        <v>95</v>
      </c>
      <c r="D134" s="212"/>
    </row>
    <row r="135" spans="2:10" ht="15" customHeight="1">
      <c r="B135" s="1" t="s">
        <v>129</v>
      </c>
      <c r="C135" s="15" t="s">
        <v>95</v>
      </c>
      <c r="D135" s="145">
        <f>D134*D111*0.01</f>
        <v>0</v>
      </c>
      <c r="E135" s="17" t="s">
        <v>174</v>
      </c>
      <c r="F135" s="17"/>
    </row>
    <row r="136" spans="2:10" ht="15" customHeight="1">
      <c r="B136" s="22" t="s">
        <v>175</v>
      </c>
      <c r="C136" s="20" t="s">
        <v>131</v>
      </c>
      <c r="D136" s="20"/>
    </row>
    <row r="137" spans="2:10" ht="15" customHeight="1">
      <c r="B137" s="1" t="s">
        <v>176</v>
      </c>
      <c r="C137" s="15" t="s">
        <v>95</v>
      </c>
      <c r="D137" s="21"/>
    </row>
    <row r="138" spans="2:10" ht="15" customHeight="1">
      <c r="B138" s="16" t="s">
        <v>177</v>
      </c>
      <c r="C138" s="15" t="s">
        <v>51</v>
      </c>
      <c r="D138" s="37" t="e">
        <f>D137/D135</f>
        <v>#DIV/0!</v>
      </c>
    </row>
    <row r="139" spans="2:10" ht="15" customHeight="1">
      <c r="B139" s="1" t="s">
        <v>178</v>
      </c>
      <c r="C139" s="15" t="s">
        <v>95</v>
      </c>
      <c r="D139" s="36">
        <f>D135-D137</f>
        <v>0</v>
      </c>
      <c r="E139" s="17"/>
      <c r="F139" s="17"/>
    </row>
    <row r="140" spans="2:10" ht="15" customHeight="1">
      <c r="B140" s="80" t="s">
        <v>179</v>
      </c>
      <c r="C140" s="52" t="s">
        <v>51</v>
      </c>
      <c r="D140" s="51" t="e">
        <f>D138*(1-D102)*(1-D71)</f>
        <v>#DIV/0!</v>
      </c>
    </row>
    <row r="141" spans="2:10" ht="15" customHeight="1">
      <c r="B141" s="13" t="s">
        <v>65</v>
      </c>
      <c r="C141" s="179" t="s">
        <v>58</v>
      </c>
      <c r="D141" s="180" t="s">
        <v>59</v>
      </c>
      <c r="E141" s="11"/>
      <c r="F141" s="11"/>
      <c r="J141"/>
    </row>
    <row r="142" spans="2:10" ht="15" customHeight="1">
      <c r="B142" s="268" t="s">
        <v>180</v>
      </c>
      <c r="C142" s="269" t="s">
        <v>181</v>
      </c>
      <c r="D142" s="267" t="str">
        <f>IF(D137&gt;=3,"5 min and 20 min", "5 min and 2 min")</f>
        <v>5 min and 2 min</v>
      </c>
      <c r="E142" s="11"/>
      <c r="F142" s="11"/>
      <c r="J142"/>
    </row>
    <row r="143" spans="2:10">
      <c r="B143" s="7"/>
    </row>
    <row r="144" spans="2:10">
      <c r="B144" s="309" t="s">
        <v>182</v>
      </c>
      <c r="C144" s="309"/>
      <c r="D144" s="309"/>
    </row>
    <row r="145" spans="2:8">
      <c r="B145" s="8" t="s">
        <v>183</v>
      </c>
      <c r="C145" s="20" t="s">
        <v>95</v>
      </c>
      <c r="D145" s="209"/>
    </row>
    <row r="146" spans="2:8">
      <c r="B146" s="8" t="s">
        <v>184</v>
      </c>
      <c r="C146" s="20" t="s">
        <v>95</v>
      </c>
      <c r="D146" s="209"/>
    </row>
    <row r="147" spans="2:8">
      <c r="B147" s="8" t="s">
        <v>185</v>
      </c>
      <c r="C147" s="20" t="s">
        <v>95</v>
      </c>
      <c r="D147" s="209"/>
    </row>
    <row r="148" spans="2:8">
      <c r="B148" s="8" t="s">
        <v>186</v>
      </c>
      <c r="C148" s="20" t="s">
        <v>95</v>
      </c>
      <c r="D148" s="209"/>
    </row>
    <row r="149" spans="2:8">
      <c r="B149"/>
      <c r="C149"/>
      <c r="D149"/>
    </row>
    <row r="150" spans="2:8">
      <c r="B150" s="231" t="s">
        <v>187</v>
      </c>
      <c r="C150" s="231"/>
      <c r="D150" s="231"/>
    </row>
    <row r="151" spans="2:8">
      <c r="B151" s="8" t="s">
        <v>188</v>
      </c>
      <c r="C151" s="20" t="s">
        <v>95</v>
      </c>
      <c r="D151" s="230"/>
    </row>
    <row r="152" spans="2:8">
      <c r="B152" s="8" t="s">
        <v>189</v>
      </c>
      <c r="C152" s="20" t="s">
        <v>95</v>
      </c>
      <c r="D152" s="230"/>
    </row>
    <row r="153" spans="2:8">
      <c r="B153" s="8" t="s">
        <v>190</v>
      </c>
      <c r="C153" s="20" t="s">
        <v>95</v>
      </c>
      <c r="D153" s="230"/>
    </row>
    <row r="154" spans="2:8">
      <c r="B154" s="8" t="s">
        <v>191</v>
      </c>
      <c r="C154" s="20" t="s">
        <v>95</v>
      </c>
      <c r="D154" s="230"/>
    </row>
    <row r="155" spans="2:8">
      <c r="B155"/>
      <c r="E155" s="58"/>
      <c r="F155" s="58"/>
      <c r="G155" s="58"/>
      <c r="H155" s="58"/>
    </row>
    <row r="156" spans="2:8">
      <c r="B156" s="231" t="s">
        <v>192</v>
      </c>
      <c r="C156" s="253" t="s">
        <v>193</v>
      </c>
      <c r="D156" s="253" t="s">
        <v>194</v>
      </c>
      <c r="E156" s="253" t="s">
        <v>195</v>
      </c>
      <c r="F156" s="253" t="s">
        <v>196</v>
      </c>
      <c r="G156" s="253" t="s">
        <v>197</v>
      </c>
    </row>
    <row r="157" spans="2:8">
      <c r="B157" s="8" t="s">
        <v>198</v>
      </c>
      <c r="C157" s="20"/>
      <c r="D157" s="20"/>
      <c r="E157" s="20"/>
      <c r="F157" s="20"/>
      <c r="G157" s="20"/>
    </row>
    <row r="158" spans="2:8">
      <c r="B158" s="8" t="s">
        <v>199</v>
      </c>
      <c r="C158" s="20"/>
      <c r="D158" s="20"/>
      <c r="E158" s="20"/>
      <c r="F158" s="20"/>
      <c r="G158" s="20"/>
    </row>
    <row r="159" spans="2:8">
      <c r="B159" s="8" t="s">
        <v>200</v>
      </c>
      <c r="C159" s="20" t="e">
        <f>C158/C157</f>
        <v>#DIV/0!</v>
      </c>
      <c r="D159" s="20" t="e">
        <f t="shared" ref="D159:G159" si="6">D158/D157</f>
        <v>#DIV/0!</v>
      </c>
      <c r="E159" s="20" t="e">
        <f t="shared" si="6"/>
        <v>#DIV/0!</v>
      </c>
      <c r="F159" s="20" t="e">
        <f t="shared" si="6"/>
        <v>#DIV/0!</v>
      </c>
      <c r="G159" s="20" t="e">
        <f t="shared" si="6"/>
        <v>#DIV/0!</v>
      </c>
    </row>
    <row r="160" spans="2:8">
      <c r="B160" s="7"/>
    </row>
    <row r="161" spans="2:16" ht="15" customHeight="1">
      <c r="B161" s="309" t="s">
        <v>201</v>
      </c>
      <c r="C161" s="309"/>
      <c r="D161" s="309"/>
      <c r="E161" s="11"/>
      <c r="F161" s="11"/>
    </row>
    <row r="162" spans="2:16" ht="15" customHeight="1">
      <c r="B162" s="8" t="s">
        <v>202</v>
      </c>
      <c r="C162" s="20" t="s">
        <v>16</v>
      </c>
      <c r="D162" s="227"/>
      <c r="E162" s="11"/>
      <c r="F162" s="29" t="s">
        <v>203</v>
      </c>
      <c r="G162" s="29" t="s">
        <v>204</v>
      </c>
      <c r="H162" s="31" t="s">
        <v>160</v>
      </c>
      <c r="I162" s="11"/>
      <c r="K162" s="11"/>
      <c r="L162" s="11"/>
    </row>
    <row r="163" spans="2:16" ht="15" customHeight="1">
      <c r="B163" s="8" t="s">
        <v>205</v>
      </c>
      <c r="C163" s="20" t="s">
        <v>16</v>
      </c>
      <c r="D163" s="227"/>
      <c r="F163" s="195" t="s">
        <v>153</v>
      </c>
      <c r="G163" s="195" t="s">
        <v>154</v>
      </c>
      <c r="H163" s="195" t="s">
        <v>155</v>
      </c>
      <c r="I163" s="11"/>
      <c r="K163" s="11"/>
      <c r="L163" s="11"/>
    </row>
    <row r="164" spans="2:16" ht="15" customHeight="1">
      <c r="B164" s="309" t="s">
        <v>206</v>
      </c>
      <c r="C164" s="309"/>
      <c r="D164" s="309"/>
      <c r="E164" s="11"/>
      <c r="F164" s="11"/>
      <c r="G164" s="11"/>
      <c r="H164" s="11"/>
      <c r="I164" s="11"/>
      <c r="K164" s="9"/>
      <c r="L164" s="9"/>
      <c r="M164" s="9"/>
      <c r="N164" s="9"/>
      <c r="O164" s="9"/>
    </row>
    <row r="165" spans="2:16" ht="15" customHeight="1">
      <c r="B165" s="8" t="s">
        <v>207</v>
      </c>
      <c r="C165" s="20" t="s">
        <v>16</v>
      </c>
      <c r="D165" s="227"/>
      <c r="E165" s="11"/>
      <c r="F165" s="29" t="s">
        <v>158</v>
      </c>
      <c r="G165" s="29" t="s">
        <v>159</v>
      </c>
      <c r="H165" s="29" t="s">
        <v>160</v>
      </c>
      <c r="I165" s="29" t="s">
        <v>141</v>
      </c>
      <c r="P165" s="9"/>
    </row>
    <row r="166" spans="2:16" ht="15" customHeight="1">
      <c r="B166" s="8" t="s">
        <v>205</v>
      </c>
      <c r="C166" s="20" t="s">
        <v>16</v>
      </c>
      <c r="D166" s="227"/>
      <c r="E166" s="11"/>
      <c r="F166" s="29" t="s">
        <v>162</v>
      </c>
      <c r="G166" s="29" t="s">
        <v>163</v>
      </c>
      <c r="H166" s="29" t="s">
        <v>164</v>
      </c>
      <c r="I166" s="29" t="s">
        <v>165</v>
      </c>
      <c r="P166" s="9"/>
    </row>
    <row r="167" spans="2:16" ht="15" customHeight="1">
      <c r="B167" s="146" t="s">
        <v>208</v>
      </c>
      <c r="C167" s="20" t="s">
        <v>4</v>
      </c>
      <c r="D167" s="18"/>
      <c r="L167" s="9"/>
    </row>
    <row r="168" spans="2:16" ht="15" customHeight="1">
      <c r="B168" s="9"/>
      <c r="D168" s="163"/>
      <c r="L168" s="9"/>
    </row>
    <row r="169" spans="2:16" ht="15" customHeight="1">
      <c r="B169" s="319" t="s">
        <v>209</v>
      </c>
      <c r="C169" s="319"/>
      <c r="D169" s="220" t="s">
        <v>210</v>
      </c>
      <c r="E169" s="220" t="s">
        <v>211</v>
      </c>
      <c r="F169" s="221" t="s">
        <v>212</v>
      </c>
      <c r="G169" s="221" t="s">
        <v>213</v>
      </c>
    </row>
    <row r="170" spans="2:16" ht="15" customHeight="1">
      <c r="B170" s="86" t="s">
        <v>214</v>
      </c>
      <c r="C170" s="20" t="s">
        <v>95</v>
      </c>
      <c r="D170" s="75"/>
      <c r="E170" s="75"/>
      <c r="F170" s="75"/>
      <c r="G170" s="75"/>
    </row>
    <row r="171" spans="2:16" ht="15" customHeight="1">
      <c r="B171" s="87" t="s">
        <v>215</v>
      </c>
      <c r="C171" s="20" t="s">
        <v>95</v>
      </c>
      <c r="D171" s="75"/>
      <c r="E171" s="75"/>
      <c r="F171" s="75"/>
      <c r="G171" s="75"/>
    </row>
    <row r="172" spans="2:16" ht="15" customHeight="1">
      <c r="B172" s="87" t="s">
        <v>216</v>
      </c>
      <c r="C172" s="20" t="s">
        <v>95</v>
      </c>
      <c r="D172" s="76"/>
      <c r="E172" s="76"/>
      <c r="F172" s="76"/>
      <c r="G172" s="76"/>
    </row>
    <row r="173" spans="2:16" ht="15" customHeight="1">
      <c r="B173" s="87" t="s">
        <v>217</v>
      </c>
      <c r="C173" s="20" t="s">
        <v>95</v>
      </c>
      <c r="D173" s="89">
        <f>D172-D171</f>
        <v>0</v>
      </c>
      <c r="E173" s="89">
        <f>E172-E171</f>
        <v>0</v>
      </c>
      <c r="F173" s="89">
        <f>F172-F171</f>
        <v>0</v>
      </c>
      <c r="G173" s="89">
        <f>G172-G171</f>
        <v>0</v>
      </c>
    </row>
    <row r="174" spans="2:16" ht="15" customHeight="1">
      <c r="B174" s="87" t="s">
        <v>218</v>
      </c>
      <c r="C174" s="20" t="s">
        <v>219</v>
      </c>
      <c r="D174" s="90" t="e">
        <f>D173/D170</f>
        <v>#DIV/0!</v>
      </c>
      <c r="E174" s="90" t="e">
        <f>E173/E170</f>
        <v>#DIV/0!</v>
      </c>
      <c r="F174" s="90" t="e">
        <f>F173/F170</f>
        <v>#DIV/0!</v>
      </c>
      <c r="G174" s="90" t="e">
        <f>G173/G170</f>
        <v>#DIV/0!</v>
      </c>
    </row>
    <row r="175" spans="2:16" ht="15" customHeight="1">
      <c r="B175" s="87" t="s">
        <v>220</v>
      </c>
      <c r="C175" s="20" t="s">
        <v>219</v>
      </c>
      <c r="D175" s="90" t="e">
        <f>AVERAGEA(D174:E174)</f>
        <v>#DIV/0!</v>
      </c>
      <c r="E175" s="94"/>
      <c r="F175" s="90" t="e">
        <f>AVERAGEA(F174:G174)</f>
        <v>#DIV/0!</v>
      </c>
      <c r="G175" s="59"/>
    </row>
    <row r="176" spans="2:16" ht="15" customHeight="1">
      <c r="B176" s="87" t="s">
        <v>221</v>
      </c>
      <c r="C176" s="20" t="s">
        <v>222</v>
      </c>
      <c r="D176" s="91">
        <f>M69*10</f>
        <v>25</v>
      </c>
      <c r="E176" s="94"/>
      <c r="F176" s="94"/>
      <c r="G176" s="59"/>
      <c r="H176" s="59"/>
    </row>
    <row r="177" spans="2:15" ht="15" customHeight="1">
      <c r="B177" s="53" t="s">
        <v>223</v>
      </c>
      <c r="C177" s="18" t="s">
        <v>224</v>
      </c>
      <c r="D177" s="92" t="str">
        <f>(IF(ISBLANK(D172),"",IF(D175-F175&gt;0,(D175-F175)/D176*1000000,0)))</f>
        <v/>
      </c>
      <c r="E177" s="77"/>
      <c r="F177" s="77"/>
      <c r="G177" s="59"/>
      <c r="H177" s="59"/>
    </row>
    <row r="178" spans="2:15" ht="15" customHeight="1">
      <c r="B178" s="177" t="s">
        <v>223</v>
      </c>
      <c r="C178" s="147" t="s">
        <v>51</v>
      </c>
      <c r="D178" s="93" t="e">
        <f>D177/1000</f>
        <v>#VALUE!</v>
      </c>
      <c r="E178" s="77"/>
      <c r="F178" s="77"/>
      <c r="G178" s="59"/>
      <c r="H178" s="59"/>
    </row>
    <row r="179" spans="2:15" ht="12" customHeight="1">
      <c r="B179" s="185"/>
      <c r="D179" s="222"/>
      <c r="E179" s="77"/>
      <c r="F179" s="77"/>
      <c r="G179" s="59"/>
      <c r="H179" s="59"/>
    </row>
    <row r="180" spans="2:15" ht="15.95">
      <c r="B180" s="317" t="s">
        <v>225</v>
      </c>
      <c r="C180" s="318"/>
      <c r="D180" s="220" t="s">
        <v>210</v>
      </c>
      <c r="E180" s="220" t="s">
        <v>211</v>
      </c>
      <c r="F180" s="77"/>
    </row>
    <row r="181" spans="2:15">
      <c r="B181" s="8" t="s">
        <v>226</v>
      </c>
      <c r="C181" s="20" t="s">
        <v>222</v>
      </c>
      <c r="D181" s="88">
        <f>M69*10</f>
        <v>25</v>
      </c>
      <c r="E181" s="88">
        <f>M69*10</f>
        <v>25</v>
      </c>
      <c r="F181" s="77"/>
    </row>
    <row r="182" spans="2:15">
      <c r="B182" s="8" t="s">
        <v>227</v>
      </c>
      <c r="C182" s="20" t="s">
        <v>228</v>
      </c>
      <c r="D182" s="19" t="s">
        <v>229</v>
      </c>
      <c r="E182" s="19" t="s">
        <v>229</v>
      </c>
      <c r="F182" s="77"/>
    </row>
    <row r="183" spans="2:15" ht="17.100000000000001">
      <c r="B183" s="8" t="s">
        <v>230</v>
      </c>
      <c r="C183" s="20" t="s">
        <v>231</v>
      </c>
      <c r="D183" s="21"/>
      <c r="E183" s="21"/>
      <c r="F183" s="77"/>
    </row>
    <row r="184" spans="2:15" ht="27" customHeight="1">
      <c r="B184" s="8" t="s">
        <v>232</v>
      </c>
      <c r="C184" s="18" t="s">
        <v>233</v>
      </c>
      <c r="D184" s="208">
        <f>D183/D181</f>
        <v>0</v>
      </c>
      <c r="E184" s="208">
        <f>E183/E181</f>
        <v>0</v>
      </c>
      <c r="F184" s="77"/>
    </row>
    <row r="185" spans="2:15" ht="28.35" customHeight="1">
      <c r="B185" s="53" t="s">
        <v>232</v>
      </c>
      <c r="C185" s="18" t="s">
        <v>233</v>
      </c>
      <c r="D185" s="36">
        <f>AVERAGE(D184:E184)</f>
        <v>0</v>
      </c>
    </row>
    <row r="186" spans="2:15">
      <c r="B186" s="8" t="s">
        <v>234</v>
      </c>
      <c r="C186" s="18"/>
      <c r="D186" s="254" t="s">
        <v>17</v>
      </c>
      <c r="F186" s="30" t="s">
        <v>17</v>
      </c>
      <c r="G186" s="30" t="s">
        <v>18</v>
      </c>
    </row>
    <row r="187" spans="2:15">
      <c r="C187" s="5"/>
      <c r="D187"/>
      <c r="E187"/>
      <c r="F187"/>
      <c r="G187"/>
      <c r="H187"/>
      <c r="I187"/>
      <c r="J187"/>
      <c r="K187"/>
      <c r="L187"/>
      <c r="M187"/>
      <c r="N187"/>
      <c r="O187"/>
    </row>
    <row r="188" spans="2:15">
      <c r="B188" s="320" t="s">
        <v>235</v>
      </c>
      <c r="C188" s="320"/>
      <c r="D188" s="256" t="s">
        <v>236</v>
      </c>
      <c r="E188" s="256" t="s">
        <v>237</v>
      </c>
      <c r="F188"/>
    </row>
    <row r="189" spans="2:15">
      <c r="B189" s="1" t="s">
        <v>238</v>
      </c>
      <c r="C189" s="15" t="s">
        <v>181</v>
      </c>
      <c r="D189" s="255">
        <v>10</v>
      </c>
      <c r="E189" s="255">
        <v>10</v>
      </c>
      <c r="F189"/>
    </row>
    <row r="190" spans="2:15">
      <c r="B190" s="1" t="s">
        <v>239</v>
      </c>
      <c r="C190" s="15" t="s">
        <v>95</v>
      </c>
      <c r="D190" s="255">
        <v>5</v>
      </c>
      <c r="E190" s="255">
        <v>5</v>
      </c>
      <c r="F190"/>
      <c r="G190"/>
      <c r="H190"/>
      <c r="I190"/>
      <c r="J190"/>
      <c r="K190"/>
      <c r="L190"/>
      <c r="M190"/>
      <c r="N190"/>
      <c r="O190"/>
    </row>
    <row r="191" spans="2:15">
      <c r="B191" s="1" t="s">
        <v>240</v>
      </c>
      <c r="C191" s="15" t="s">
        <v>32</v>
      </c>
      <c r="D191" s="19"/>
      <c r="E191" s="19"/>
      <c r="F191" s="261"/>
      <c r="G191"/>
      <c r="H191"/>
      <c r="I191"/>
      <c r="J191"/>
      <c r="K191"/>
      <c r="L191"/>
      <c r="M191"/>
      <c r="N191"/>
      <c r="O191"/>
    </row>
    <row r="192" spans="2:15" ht="15.95">
      <c r="B192" s="22" t="s">
        <v>241</v>
      </c>
      <c r="C192" s="20" t="s">
        <v>131</v>
      </c>
      <c r="D192" s="15"/>
      <c r="E192" s="15"/>
      <c r="F192" s="264"/>
      <c r="G192"/>
      <c r="H192"/>
      <c r="I192"/>
      <c r="J192"/>
      <c r="K192"/>
      <c r="L192"/>
      <c r="M192"/>
      <c r="N192"/>
      <c r="O192"/>
    </row>
    <row r="193" spans="2:15">
      <c r="B193"/>
      <c r="E193"/>
      <c r="F193"/>
      <c r="G193"/>
      <c r="H193"/>
      <c r="I193"/>
      <c r="J193"/>
      <c r="K193"/>
      <c r="L193"/>
      <c r="M193"/>
      <c r="N193"/>
      <c r="O193"/>
    </row>
    <row r="194" spans="2:15">
      <c r="B194" s="303" t="s">
        <v>242</v>
      </c>
      <c r="C194" s="303"/>
      <c r="D194" s="303"/>
      <c r="G194" s="38"/>
      <c r="H194"/>
      <c r="I194"/>
      <c r="J194"/>
      <c r="K194"/>
      <c r="L194"/>
      <c r="M194"/>
      <c r="N194"/>
      <c r="O194"/>
    </row>
    <row r="195" spans="2:15" ht="15.95">
      <c r="B195" s="146" t="s">
        <v>243</v>
      </c>
      <c r="C195" s="20" t="s">
        <v>80</v>
      </c>
      <c r="D195" s="95" t="e">
        <f>SUM(F198:F205)</f>
        <v>#DIV/0!</v>
      </c>
      <c r="E195"/>
      <c r="F195"/>
      <c r="G195"/>
      <c r="H195"/>
      <c r="I195"/>
      <c r="J195"/>
      <c r="K195"/>
      <c r="L195"/>
      <c r="M195"/>
      <c r="N195"/>
      <c r="O195"/>
    </row>
    <row r="196" spans="2:15" ht="15.95">
      <c r="B196" s="146" t="s">
        <v>244</v>
      </c>
      <c r="C196" s="20" t="s">
        <v>80</v>
      </c>
      <c r="D196" s="95" t="e">
        <f>SUM(F198:F211)</f>
        <v>#DIV/0!</v>
      </c>
      <c r="E196"/>
      <c r="F196"/>
      <c r="G196"/>
      <c r="H196"/>
      <c r="I196"/>
      <c r="J196"/>
      <c r="K196"/>
      <c r="L196"/>
      <c r="M196"/>
      <c r="N196"/>
      <c r="O196"/>
    </row>
    <row r="197" spans="2:15">
      <c r="B197" s="260" t="s">
        <v>245</v>
      </c>
      <c r="C197" s="257"/>
      <c r="D197" s="256" t="s">
        <v>236</v>
      </c>
      <c r="E197" s="256" t="s">
        <v>237</v>
      </c>
      <c r="F197" s="256" t="s">
        <v>246</v>
      </c>
      <c r="G197"/>
      <c r="H197"/>
      <c r="I197"/>
      <c r="J197"/>
      <c r="K197"/>
      <c r="L197"/>
      <c r="M197"/>
      <c r="N197"/>
      <c r="O197"/>
    </row>
    <row r="198" spans="2:15">
      <c r="B198" s="8" t="s">
        <v>247</v>
      </c>
      <c r="C198" s="20" t="s">
        <v>80</v>
      </c>
      <c r="D198" s="15"/>
      <c r="E198" s="15"/>
      <c r="F198" s="266" t="e">
        <f>AVERAGE(D198:E198)</f>
        <v>#DIV/0!</v>
      </c>
    </row>
    <row r="199" spans="2:15">
      <c r="B199" s="8" t="s">
        <v>248</v>
      </c>
      <c r="C199" s="20" t="s">
        <v>80</v>
      </c>
      <c r="D199" s="15"/>
      <c r="E199" s="15"/>
      <c r="F199" s="266" t="e">
        <f t="shared" ref="F199:F211" si="7">AVERAGE(D199:E199)</f>
        <v>#DIV/0!</v>
      </c>
    </row>
    <row r="200" spans="2:15">
      <c r="B200" s="8" t="s">
        <v>249</v>
      </c>
      <c r="C200" s="20" t="s">
        <v>80</v>
      </c>
      <c r="D200" s="15"/>
      <c r="E200" s="15"/>
      <c r="F200" s="266" t="e">
        <f t="shared" si="7"/>
        <v>#DIV/0!</v>
      </c>
    </row>
    <row r="201" spans="2:15">
      <c r="B201" s="8" t="s">
        <v>250</v>
      </c>
      <c r="C201" s="20" t="s">
        <v>80</v>
      </c>
      <c r="D201" s="15"/>
      <c r="E201" s="15"/>
      <c r="F201" s="266" t="e">
        <f t="shared" si="7"/>
        <v>#DIV/0!</v>
      </c>
    </row>
    <row r="202" spans="2:15">
      <c r="B202" s="8" t="s">
        <v>251</v>
      </c>
      <c r="C202" s="20" t="s">
        <v>80</v>
      </c>
      <c r="D202" s="15"/>
      <c r="E202" s="15"/>
      <c r="F202" s="266" t="e">
        <f t="shared" si="7"/>
        <v>#DIV/0!</v>
      </c>
    </row>
    <row r="203" spans="2:15">
      <c r="B203" s="8" t="s">
        <v>252</v>
      </c>
      <c r="C203" s="20" t="s">
        <v>80</v>
      </c>
      <c r="D203" s="15"/>
      <c r="E203" s="15"/>
      <c r="F203" s="266" t="e">
        <f t="shared" si="7"/>
        <v>#DIV/0!</v>
      </c>
    </row>
    <row r="204" spans="2:15">
      <c r="B204" s="8" t="s">
        <v>253</v>
      </c>
      <c r="C204" s="20" t="s">
        <v>80</v>
      </c>
      <c r="D204" s="15"/>
      <c r="E204" s="15"/>
      <c r="F204" s="266" t="e">
        <f t="shared" si="7"/>
        <v>#DIV/0!</v>
      </c>
    </row>
    <row r="205" spans="2:15">
      <c r="B205" s="8" t="s">
        <v>254</v>
      </c>
      <c r="C205" s="20" t="s">
        <v>80</v>
      </c>
      <c r="D205" s="15"/>
      <c r="E205" s="15"/>
      <c r="F205" s="266" t="e">
        <f t="shared" si="7"/>
        <v>#DIV/0!</v>
      </c>
    </row>
    <row r="206" spans="2:15">
      <c r="B206" s="8" t="s">
        <v>255</v>
      </c>
      <c r="C206" s="20" t="s">
        <v>80</v>
      </c>
      <c r="D206" s="15"/>
      <c r="E206" s="15"/>
      <c r="F206" s="266" t="e">
        <f t="shared" si="7"/>
        <v>#DIV/0!</v>
      </c>
    </row>
    <row r="207" spans="2:15">
      <c r="B207" s="8" t="s">
        <v>256</v>
      </c>
      <c r="C207" s="20" t="s">
        <v>80</v>
      </c>
      <c r="D207" s="15"/>
      <c r="E207" s="15"/>
      <c r="F207" s="266" t="e">
        <f t="shared" si="7"/>
        <v>#DIV/0!</v>
      </c>
    </row>
    <row r="208" spans="2:15">
      <c r="B208" s="8" t="s">
        <v>257</v>
      </c>
      <c r="C208" s="20" t="s">
        <v>80</v>
      </c>
      <c r="D208" s="15"/>
      <c r="E208" s="15"/>
      <c r="F208" s="266" t="e">
        <f t="shared" si="7"/>
        <v>#DIV/0!</v>
      </c>
    </row>
    <row r="209" spans="2:9">
      <c r="B209" s="8" t="s">
        <v>258</v>
      </c>
      <c r="C209" s="20" t="s">
        <v>80</v>
      </c>
      <c r="D209" s="15"/>
      <c r="E209" s="15"/>
      <c r="F209" s="266" t="e">
        <f t="shared" si="7"/>
        <v>#DIV/0!</v>
      </c>
    </row>
    <row r="210" spans="2:9">
      <c r="B210" s="8" t="s">
        <v>259</v>
      </c>
      <c r="C210" s="20" t="s">
        <v>80</v>
      </c>
      <c r="D210" s="15"/>
      <c r="E210" s="15"/>
      <c r="F210" s="266" t="e">
        <f t="shared" si="7"/>
        <v>#DIV/0!</v>
      </c>
    </row>
    <row r="211" spans="2:9">
      <c r="B211" s="8" t="s">
        <v>260</v>
      </c>
      <c r="C211" s="20" t="s">
        <v>80</v>
      </c>
      <c r="D211" s="15"/>
      <c r="E211" s="15"/>
      <c r="F211" s="266" t="e">
        <f t="shared" si="7"/>
        <v>#DIV/0!</v>
      </c>
    </row>
    <row r="216" spans="2:9">
      <c r="I216" s="10" t="s">
        <v>261</v>
      </c>
    </row>
    <row r="223" spans="2:9">
      <c r="B223" s="262"/>
      <c r="C223" s="262"/>
      <c r="D223" s="263"/>
      <c r="E223" s="263"/>
      <c r="F223" s="263"/>
      <c r="G223" s="263"/>
      <c r="H223" s="263"/>
    </row>
    <row r="224" spans="2:9">
      <c r="C224" s="264"/>
      <c r="D224" s="261"/>
      <c r="E224" s="261"/>
      <c r="F224" s="261"/>
      <c r="G224" s="261"/>
      <c r="H224" s="261"/>
    </row>
    <row r="225" spans="2:8">
      <c r="B225" s="9"/>
      <c r="D225" s="264"/>
      <c r="E225" s="264"/>
      <c r="F225" s="264"/>
      <c r="G225" s="264"/>
      <c r="H225" s="264"/>
    </row>
    <row r="226" spans="2:8">
      <c r="B226" s="9"/>
      <c r="D226" s="264"/>
      <c r="E226" s="264"/>
      <c r="F226" s="264"/>
      <c r="G226" s="264"/>
      <c r="H226" s="264"/>
    </row>
    <row r="227" spans="2:8">
      <c r="B227" s="262"/>
      <c r="C227" s="262"/>
      <c r="D227" s="263"/>
      <c r="E227" s="263"/>
      <c r="F227" s="263"/>
      <c r="G227" s="263"/>
      <c r="H227" s="263"/>
    </row>
    <row r="228" spans="2:8">
      <c r="C228" s="264"/>
      <c r="D228" s="261"/>
      <c r="E228" s="261"/>
      <c r="F228" s="261"/>
      <c r="G228" s="261"/>
      <c r="H228" s="261"/>
    </row>
    <row r="229" spans="2:8">
      <c r="B229" s="9"/>
      <c r="D229" s="264"/>
      <c r="E229" s="264"/>
      <c r="F229" s="264"/>
      <c r="G229" s="264"/>
      <c r="H229" s="264"/>
    </row>
    <row r="230" spans="2:8">
      <c r="B230" s="9"/>
      <c r="D230" s="264"/>
      <c r="E230" s="264"/>
      <c r="F230" s="264"/>
      <c r="G230" s="264"/>
      <c r="H230" s="264"/>
    </row>
  </sheetData>
  <mergeCells count="25">
    <mergeCell ref="B194:D194"/>
    <mergeCell ref="B119:D119"/>
    <mergeCell ref="B122:D122"/>
    <mergeCell ref="B161:D161"/>
    <mergeCell ref="B164:D164"/>
    <mergeCell ref="B180:C180"/>
    <mergeCell ref="B169:C169"/>
    <mergeCell ref="B188:C188"/>
    <mergeCell ref="B109:D109"/>
    <mergeCell ref="B144:D144"/>
    <mergeCell ref="B133:D133"/>
    <mergeCell ref="B127:D127"/>
    <mergeCell ref="B73:B74"/>
    <mergeCell ref="B113:D113"/>
    <mergeCell ref="B85:D85"/>
    <mergeCell ref="B98:D98"/>
    <mergeCell ref="B94:D94"/>
    <mergeCell ref="B95:D96"/>
    <mergeCell ref="B53:D53"/>
    <mergeCell ref="B1:I1"/>
    <mergeCell ref="B2:I2"/>
    <mergeCell ref="B31:D31"/>
    <mergeCell ref="B38:D38"/>
    <mergeCell ref="B48:D48"/>
    <mergeCell ref="B44:D44"/>
  </mergeCells>
  <dataValidations disablePrompts="1" count="13">
    <dataValidation type="list" allowBlank="1" showInputMessage="1" showErrorMessage="1" sqref="D21 D23" xr:uid="{00000000-0002-0000-0200-000003000000}">
      <formula1>$G$21:$H$21</formula1>
    </dataValidation>
    <dataValidation type="list" allowBlank="1" showInputMessage="1" showErrorMessage="1" sqref="D20" xr:uid="{E3FB2D57-C7EA-4B82-8ED3-E3B60053FDD9}">
      <formula1>$G$20:$H$20</formula1>
    </dataValidation>
    <dataValidation type="list" allowBlank="1" showInputMessage="1" showErrorMessage="1" sqref="D25 D27" xr:uid="{333D255E-4B80-4E20-BC6A-1E27AEF0C965}">
      <formula1>$G$25:$H$25</formula1>
    </dataValidation>
    <dataValidation type="list" allowBlank="1" showInputMessage="1" showErrorMessage="1" sqref="D22" xr:uid="{376D6899-628A-4FCE-980D-1D6C889296FC}">
      <formula1>$G$22:$H$22</formula1>
    </dataValidation>
    <dataValidation type="list" allowBlank="1" showInputMessage="1" showErrorMessage="1" sqref="D186" xr:uid="{3DEAB0DD-D53B-4220-BE9A-65934CF52DD5}">
      <formula1>$F$186:$G$186</formula1>
    </dataValidation>
    <dataValidation type="list" allowBlank="1" showInputMessage="1" showErrorMessage="1" sqref="D162" xr:uid="{3917861F-35A7-4A18-8DFA-ED818E13A363}">
      <formula1>$F$162:$H$162</formula1>
    </dataValidation>
    <dataValidation type="list" allowBlank="1" showInputMessage="1" showErrorMessage="1" sqref="D120" xr:uid="{00000000-0002-0000-0200-000001000000}">
      <formula1>$F$120:$H$120</formula1>
    </dataValidation>
    <dataValidation type="list" allowBlank="1" showInputMessage="1" showErrorMessage="1" sqref="D123 D165" xr:uid="{00000000-0002-0000-0200-000000000000}">
      <formula1>$F$123:$I$123</formula1>
    </dataValidation>
    <dataValidation type="list" allowBlank="1" showInputMessage="1" showErrorMessage="1" sqref="D121 D163" xr:uid="{996EC281-A305-4C8E-824A-AACEBD7131AB}">
      <formula1>$F$121:$H$121</formula1>
    </dataValidation>
    <dataValidation type="list" allowBlank="1" showInputMessage="1" showErrorMessage="1" sqref="D124 D166" xr:uid="{9C0BE868-D9C8-4754-A066-4DA77353C83F}">
      <formula1>$F$124:$I$124</formula1>
    </dataValidation>
    <dataValidation type="list" allowBlank="1" showInputMessage="1" showErrorMessage="1" sqref="D107" xr:uid="{4E6AEA26-C470-4AB0-8F23-B03C96788601}">
      <formula1>$F$107:$I$107</formula1>
    </dataValidation>
    <dataValidation type="list" allowBlank="1" showInputMessage="1" showErrorMessage="1" sqref="D88" xr:uid="{00000000-0002-0000-0200-000014000000}">
      <formula1>$F$88:$G$88</formula1>
    </dataValidation>
    <dataValidation type="list" allowBlank="1" showInputMessage="1" showErrorMessage="1" sqref="D89" xr:uid="{00000000-0002-0000-0200-000015000000}">
      <formula1>$F$89:$G$89</formula1>
    </dataValidation>
  </dataValidations>
  <hyperlinks>
    <hyperlink ref="D33" location="'RC tree_sample name'!A1" display="Click to go to reject charaterisation tree" xr:uid="{00000000-0004-0000-0200-000001000000}"/>
    <hyperlink ref="D141" location="'RC tree_sample name'!A1" display="Click to go to reject charaterisation tree" xr:uid="{A874EDA2-C025-435E-8D89-7019B66B4A59}"/>
    <hyperlink ref="D106" location="'RC tree_sample name'!A1" display="Click to go to reject charaterisation tree" xr:uid="{7BD81550-BCEA-4E30-8E0E-ADEA664A9C32}"/>
    <hyperlink ref="D40" location="'RC tree_sample name'!A1" display="Click to go to reject charaterisation tree" xr:uid="{A3624172-E9D6-4BEA-A32A-5102E73F2557}"/>
    <hyperlink ref="E26" location="'Data sheet Part III'!A1" display="Click to go to data sheet Part III" xr:uid="{3CBB1C09-B882-4961-B75C-E4F3B5F90C4C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11CD-E0FF-4FA4-B0B4-197990B7E139}">
  <dimension ref="A1:AK133"/>
  <sheetViews>
    <sheetView topLeftCell="A31" workbookViewId="0">
      <selection activeCell="J60" sqref="J60:K60"/>
    </sheetView>
  </sheetViews>
  <sheetFormatPr defaultColWidth="8.7109375" defaultRowHeight="15" customHeight="1"/>
  <cols>
    <col min="1" max="1" width="28.140625" style="96" bestFit="1" customWidth="1"/>
    <col min="2" max="2" width="11.7109375" style="96" bestFit="1" customWidth="1"/>
    <col min="3" max="9" width="8.7109375" style="96"/>
    <col min="10" max="10" width="12.42578125" style="96" bestFit="1" customWidth="1"/>
    <col min="11" max="32" width="8.7109375" style="96"/>
    <col min="33" max="33" width="17.42578125" style="96" bestFit="1" customWidth="1"/>
    <col min="34" max="34" width="186.140625" style="96" bestFit="1" customWidth="1"/>
    <col min="35" max="16384" width="8.7109375" style="96"/>
  </cols>
  <sheetData>
    <row r="1" spans="1:37" s="99" customFormat="1" ht="20.100000000000001" customHeight="1" thickBot="1">
      <c r="B1" s="100" t="s">
        <v>262</v>
      </c>
      <c r="C1" s="100"/>
      <c r="D1" s="100"/>
      <c r="E1" s="100"/>
      <c r="F1" s="100"/>
      <c r="G1" s="100"/>
      <c r="H1" s="100"/>
      <c r="I1" s="100"/>
      <c r="J1" s="100"/>
      <c r="L1" s="101" t="s">
        <v>263</v>
      </c>
      <c r="M1" s="101"/>
      <c r="N1" s="101"/>
      <c r="O1" s="101"/>
      <c r="P1" s="101"/>
      <c r="Q1" s="101"/>
      <c r="R1" s="101"/>
      <c r="T1" s="102" t="s">
        <v>264</v>
      </c>
      <c r="U1" s="102"/>
      <c r="V1" s="102"/>
      <c r="W1" s="102"/>
      <c r="X1" s="102"/>
      <c r="Y1" s="102"/>
      <c r="Z1" s="102"/>
      <c r="AA1" s="102"/>
      <c r="AB1" s="102"/>
      <c r="AD1" s="102" t="s">
        <v>265</v>
      </c>
      <c r="AE1" s="102"/>
      <c r="AG1" s="103" t="s">
        <v>266</v>
      </c>
      <c r="AH1" s="104" t="s">
        <v>267</v>
      </c>
      <c r="AI1" s="96"/>
    </row>
    <row r="2" spans="1:37" s="105" customFormat="1" ht="15" customHeight="1" thickBot="1">
      <c r="B2" s="106" t="s">
        <v>268</v>
      </c>
      <c r="C2" s="106" t="s">
        <v>269</v>
      </c>
      <c r="D2" s="106" t="s">
        <v>270</v>
      </c>
      <c r="E2" s="106" t="s">
        <v>271</v>
      </c>
      <c r="F2" s="107" t="s">
        <v>272</v>
      </c>
      <c r="G2" s="107" t="s">
        <v>273</v>
      </c>
      <c r="H2" s="107" t="s">
        <v>274</v>
      </c>
      <c r="I2" s="107" t="s">
        <v>275</v>
      </c>
      <c r="J2" s="107" t="s">
        <v>276</v>
      </c>
      <c r="L2" s="108" t="s">
        <v>277</v>
      </c>
      <c r="M2" s="108" t="s">
        <v>278</v>
      </c>
      <c r="N2" s="109" t="s">
        <v>279</v>
      </c>
      <c r="O2" s="109"/>
      <c r="P2" s="109"/>
      <c r="Q2" s="109" t="s">
        <v>275</v>
      </c>
      <c r="R2" s="109" t="s">
        <v>276</v>
      </c>
      <c r="T2" s="110" t="s">
        <v>268</v>
      </c>
      <c r="U2" s="110" t="s">
        <v>269</v>
      </c>
      <c r="V2" s="110" t="s">
        <v>270</v>
      </c>
      <c r="W2" s="110" t="s">
        <v>271</v>
      </c>
      <c r="X2" s="107" t="s">
        <v>272</v>
      </c>
      <c r="Y2" s="107" t="s">
        <v>273</v>
      </c>
      <c r="Z2" s="107" t="s">
        <v>274</v>
      </c>
      <c r="AA2" s="107"/>
      <c r="AB2" s="107" t="s">
        <v>276</v>
      </c>
      <c r="AD2" s="111" t="s">
        <v>280</v>
      </c>
      <c r="AE2" s="112" t="s">
        <v>264</v>
      </c>
      <c r="AG2" s="103" t="s">
        <v>281</v>
      </c>
      <c r="AH2" s="104" t="s">
        <v>282</v>
      </c>
      <c r="AI2" s="96"/>
    </row>
    <row r="3" spans="1:37" s="103" customFormat="1" ht="15" customHeight="1">
      <c r="B3" s="113"/>
      <c r="C3" s="113"/>
      <c r="D3" s="113"/>
      <c r="E3" s="113"/>
      <c r="F3" s="113"/>
      <c r="G3" s="113"/>
      <c r="H3" s="113"/>
      <c r="I3" s="113"/>
      <c r="J3" s="113"/>
      <c r="L3" s="114"/>
      <c r="M3" s="114"/>
      <c r="N3" s="114"/>
      <c r="O3" s="114"/>
      <c r="P3" s="114"/>
      <c r="Q3" s="114"/>
      <c r="R3" s="114"/>
      <c r="T3" s="113"/>
      <c r="U3" s="113"/>
      <c r="V3" s="113"/>
      <c r="W3" s="113"/>
      <c r="X3" s="113"/>
      <c r="Y3" s="113"/>
      <c r="Z3" s="113"/>
      <c r="AA3" s="113"/>
      <c r="AB3" s="113"/>
      <c r="AD3" s="115">
        <v>1</v>
      </c>
      <c r="AE3" s="115">
        <v>0</v>
      </c>
      <c r="AG3" s="103" t="s">
        <v>283</v>
      </c>
      <c r="AH3" s="104" t="s">
        <v>284</v>
      </c>
      <c r="AI3" s="96"/>
    </row>
    <row r="4" spans="1:37" ht="18" customHeight="1">
      <c r="A4" s="116" t="s">
        <v>285</v>
      </c>
      <c r="B4" s="117"/>
      <c r="C4" s="117"/>
      <c r="D4" s="117"/>
      <c r="E4" s="117"/>
      <c r="F4" s="96">
        <v>95</v>
      </c>
      <c r="G4" s="117">
        <v>85</v>
      </c>
      <c r="H4" s="117">
        <v>80</v>
      </c>
      <c r="I4" s="117">
        <v>4</v>
      </c>
      <c r="J4" s="117">
        <v>2</v>
      </c>
      <c r="K4" s="118"/>
      <c r="L4" s="119"/>
      <c r="M4" s="119"/>
      <c r="N4" s="119">
        <v>100</v>
      </c>
      <c r="O4" s="119"/>
      <c r="P4" s="119"/>
      <c r="Q4" s="119">
        <v>1</v>
      </c>
      <c r="R4" s="119">
        <v>1</v>
      </c>
      <c r="S4" s="118"/>
      <c r="T4" s="115">
        <v>50</v>
      </c>
      <c r="U4" s="115"/>
      <c r="V4" s="115">
        <v>45</v>
      </c>
      <c r="W4" s="115"/>
      <c r="X4" s="115">
        <v>100</v>
      </c>
      <c r="Y4" s="115">
        <v>90</v>
      </c>
      <c r="Z4" s="115">
        <v>45</v>
      </c>
      <c r="AA4" s="115"/>
      <c r="AB4" s="115">
        <v>0</v>
      </c>
      <c r="AD4" s="115">
        <v>2</v>
      </c>
      <c r="AE4" s="115">
        <v>-5</v>
      </c>
      <c r="AG4" s="103" t="s">
        <v>286</v>
      </c>
      <c r="AH4" s="104" t="s">
        <v>287</v>
      </c>
    </row>
    <row r="5" spans="1:37" ht="18" customHeight="1">
      <c r="A5" s="116"/>
      <c r="B5" s="120"/>
      <c r="C5" s="120"/>
      <c r="D5" s="120"/>
      <c r="E5" s="120"/>
      <c r="F5" s="120"/>
      <c r="G5" s="120"/>
      <c r="H5" s="120"/>
      <c r="I5" s="120"/>
      <c r="J5" s="120"/>
      <c r="K5" s="118"/>
      <c r="L5" s="120"/>
      <c r="M5" s="120"/>
      <c r="N5" s="120"/>
      <c r="O5" s="120"/>
      <c r="P5" s="120"/>
      <c r="Q5" s="120"/>
      <c r="R5" s="120"/>
      <c r="S5" s="118"/>
      <c r="T5" s="121"/>
      <c r="U5" s="121"/>
      <c r="V5" s="121"/>
      <c r="W5" s="121"/>
      <c r="X5" s="121"/>
      <c r="Y5" s="121"/>
      <c r="Z5" s="121"/>
      <c r="AA5" s="121"/>
      <c r="AB5" s="121"/>
      <c r="AD5" s="115">
        <v>3</v>
      </c>
      <c r="AE5" s="115">
        <v>-15</v>
      </c>
      <c r="AG5" s="103" t="s">
        <v>288</v>
      </c>
      <c r="AH5" s="104" t="s">
        <v>289</v>
      </c>
      <c r="AJ5" s="97"/>
      <c r="AK5" s="98"/>
    </row>
    <row r="6" spans="1:37" ht="18" customHeight="1">
      <c r="A6" s="116"/>
      <c r="B6" s="120"/>
      <c r="C6" s="120"/>
      <c r="D6" s="120"/>
      <c r="E6" s="120"/>
      <c r="F6" s="120"/>
      <c r="G6" s="120"/>
      <c r="H6" s="120"/>
      <c r="I6" s="120"/>
      <c r="J6" s="120"/>
      <c r="K6" s="118"/>
      <c r="L6" s="120"/>
      <c r="M6" s="120"/>
      <c r="N6" s="120"/>
      <c r="O6" s="120"/>
      <c r="P6" s="120"/>
      <c r="Q6" s="120"/>
      <c r="R6" s="120"/>
      <c r="S6" s="118"/>
      <c r="T6" s="121"/>
      <c r="U6" s="121"/>
      <c r="V6" s="121"/>
      <c r="W6" s="121"/>
      <c r="X6" s="121"/>
      <c r="Y6" s="121"/>
      <c r="Z6" s="121"/>
      <c r="AA6" s="121"/>
      <c r="AB6" s="121"/>
      <c r="AD6" s="115">
        <v>4</v>
      </c>
      <c r="AE6" s="115">
        <v>-30</v>
      </c>
    </row>
    <row r="7" spans="1:37" ht="18" customHeight="1">
      <c r="A7" s="116"/>
      <c r="B7" s="120"/>
      <c r="C7" s="120"/>
      <c r="D7" s="120"/>
      <c r="E7" s="120"/>
      <c r="F7" s="120"/>
      <c r="G7" s="120"/>
      <c r="H7" s="120"/>
      <c r="I7" s="120"/>
      <c r="J7" s="120"/>
      <c r="K7" s="118"/>
      <c r="L7" s="120"/>
      <c r="M7" s="120"/>
      <c r="N7" s="120"/>
      <c r="O7" s="120"/>
      <c r="P7" s="120"/>
      <c r="Q7" s="120"/>
      <c r="R7" s="120"/>
      <c r="S7" s="118"/>
      <c r="T7" s="121"/>
      <c r="U7" s="121"/>
      <c r="V7" s="121"/>
      <c r="W7" s="121"/>
      <c r="X7" s="121"/>
      <c r="Y7" s="121"/>
      <c r="Z7" s="121"/>
      <c r="AA7" s="121"/>
      <c r="AB7" s="121"/>
    </row>
    <row r="8" spans="1:37" ht="18" customHeight="1">
      <c r="A8" s="116"/>
      <c r="B8" s="120"/>
      <c r="C8" s="120"/>
      <c r="D8" s="120"/>
      <c r="E8" s="120"/>
      <c r="F8" s="120"/>
      <c r="G8" s="120"/>
      <c r="H8" s="120"/>
      <c r="I8" s="120"/>
      <c r="J8" s="120"/>
      <c r="K8" s="118"/>
      <c r="L8" s="120"/>
      <c r="M8" s="120"/>
      <c r="N8" s="120"/>
      <c r="O8" s="120"/>
      <c r="P8" s="120"/>
      <c r="Q8" s="120"/>
      <c r="R8" s="120"/>
      <c r="S8" s="118"/>
      <c r="T8" s="121"/>
      <c r="U8" s="121"/>
      <c r="V8" s="121"/>
      <c r="W8" s="121"/>
      <c r="X8" s="121"/>
      <c r="Y8" s="121"/>
      <c r="Z8" s="121"/>
      <c r="AA8" s="121"/>
      <c r="AB8" s="121"/>
      <c r="AG8" s="97" t="s">
        <v>290</v>
      </c>
      <c r="AH8" s="122" t="s">
        <v>291</v>
      </c>
    </row>
    <row r="9" spans="1:37" ht="15" customHeight="1">
      <c r="AG9" s="97" t="s">
        <v>292</v>
      </c>
      <c r="AH9" s="122" t="s">
        <v>293</v>
      </c>
    </row>
    <row r="10" spans="1:37" ht="15" customHeight="1">
      <c r="AG10" s="97" t="s">
        <v>294</v>
      </c>
      <c r="AH10" s="122" t="s">
        <v>295</v>
      </c>
    </row>
    <row r="11" spans="1:37" ht="15" customHeight="1">
      <c r="AG11" s="97" t="s">
        <v>296</v>
      </c>
      <c r="AH11" s="123" t="s">
        <v>297</v>
      </c>
    </row>
    <row r="14" spans="1:37" ht="15" customHeight="1">
      <c r="AG14" s="96" t="s">
        <v>290</v>
      </c>
      <c r="AH14" s="96" t="s">
        <v>298</v>
      </c>
    </row>
    <row r="15" spans="1:37" ht="15" customHeight="1">
      <c r="AG15" s="96" t="s">
        <v>299</v>
      </c>
      <c r="AH15" s="96" t="s">
        <v>300</v>
      </c>
    </row>
    <row r="16" spans="1:37" ht="15" customHeight="1">
      <c r="AG16" s="96" t="s">
        <v>301</v>
      </c>
      <c r="AH16" s="96" t="s">
        <v>302</v>
      </c>
    </row>
    <row r="53" spans="1:29" ht="15" customHeight="1" thickBot="1"/>
    <row r="54" spans="1:29" s="124" customFormat="1" ht="15" customHeight="1" thickTop="1"/>
    <row r="55" spans="1:29" ht="15" customHeight="1">
      <c r="A55" s="125" t="s">
        <v>303</v>
      </c>
      <c r="B55" s="126" t="s">
        <v>285</v>
      </c>
      <c r="C55" s="127"/>
      <c r="D55" s="127"/>
      <c r="E55" s="127"/>
      <c r="F55" s="127"/>
      <c r="G55" s="127"/>
      <c r="AC55" s="103" t="s">
        <v>304</v>
      </c>
    </row>
    <row r="56" spans="1:29" ht="15" customHeight="1">
      <c r="A56" s="125" t="s">
        <v>305</v>
      </c>
      <c r="B56" s="120">
        <f>SUMIF($A$4:$A$8,B55,B4:B8)</f>
        <v>0</v>
      </c>
      <c r="C56" s="120">
        <f>SUMIF($A$4:$A$8,B55,C4:C8)</f>
        <v>0</v>
      </c>
      <c r="D56" s="120">
        <f>SUMIF($A$4:$A$8,B55,D4:D8)</f>
        <v>0</v>
      </c>
      <c r="E56" s="120">
        <f>SUMIF($A$4:$A$8,B55,E4:E8)</f>
        <v>0</v>
      </c>
      <c r="F56" s="120">
        <f>SUMIF($A$4:$A$8,B55,F4:F8)</f>
        <v>95</v>
      </c>
      <c r="G56" s="120">
        <f>SUMIF($A$4:$A$8,B55,G4:G8)</f>
        <v>85</v>
      </c>
      <c r="H56" s="120">
        <f>SUMIF($A$4:$A$8,B55,H4:H8)</f>
        <v>80</v>
      </c>
      <c r="I56" s="120">
        <f>SUMIF($A$4:$A$8,B55,I4:I8)</f>
        <v>4</v>
      </c>
      <c r="J56" s="120">
        <f>SUMIF($A$4:$A$8,B55,J4:J8)</f>
        <v>2</v>
      </c>
      <c r="K56" s="128"/>
      <c r="L56" s="120">
        <f>SUMIF($A$4:$A$8,B55,L4:L8)</f>
        <v>0</v>
      </c>
      <c r="M56" s="120">
        <f>SUMIF($A$4:$A$8,B55,M4:M8)</f>
        <v>0</v>
      </c>
      <c r="N56" s="120">
        <f>SUMIF($A$4:$A$8,B55,N4:N8)</f>
        <v>100</v>
      </c>
      <c r="O56" s="120">
        <f>SUMIF($A$4:$A$8,B55,O4:O8)</f>
        <v>0</v>
      </c>
      <c r="P56" s="120">
        <f>SUMIF($A$4:$A$8,B55,P4:P8)</f>
        <v>0</v>
      </c>
      <c r="Q56" s="120">
        <f>SUMIF($A$4:$A$8,B55,Q4:Q8)</f>
        <v>1</v>
      </c>
      <c r="R56" s="120">
        <f>SUMIF($A$4:$A$8,B55,R4:R8)</f>
        <v>1</v>
      </c>
      <c r="S56" s="118"/>
      <c r="T56" s="121">
        <f>SUMIF($A$4:$A$8,B55,T4:T8)</f>
        <v>50</v>
      </c>
      <c r="U56" s="121">
        <f>SUMIF($A$4:$A$8,B55,U4:U8)</f>
        <v>0</v>
      </c>
      <c r="V56" s="121">
        <f>SUMIF($A$4:$A$8,B55,V4:V8)</f>
        <v>45</v>
      </c>
      <c r="W56" s="121">
        <f>SUMIF($A$4:$A$8,B55,W4:W8)</f>
        <v>0</v>
      </c>
      <c r="X56" s="121">
        <f>SUMIF($A$4:$A$8,B55,X4:X8)</f>
        <v>100</v>
      </c>
      <c r="Y56" s="121">
        <f>SUMIF($A$4:$A$8,B55,Y4:Y8)</f>
        <v>90</v>
      </c>
      <c r="Z56" s="121">
        <f>SUMIF($A$4:$A$8,B55,Z4:Z8)</f>
        <v>45</v>
      </c>
      <c r="AA56" s="121"/>
      <c r="AB56" s="121">
        <f t="shared" ref="AB56" si="0">SUMIF($A$4:$A$8,Test,AB4:AB8)</f>
        <v>0</v>
      </c>
      <c r="AC56" s="129">
        <f>SUM(T56:AB56)-U56-W56</f>
        <v>330</v>
      </c>
    </row>
    <row r="58" spans="1:29" s="98" customFormat="1" ht="15" customHeight="1">
      <c r="B58" s="130" t="s">
        <v>277</v>
      </c>
      <c r="C58" s="130" t="s">
        <v>278</v>
      </c>
      <c r="D58" s="130" t="s">
        <v>306</v>
      </c>
      <c r="E58" s="131"/>
      <c r="F58" s="130"/>
      <c r="G58" s="130" t="s">
        <v>275</v>
      </c>
      <c r="H58" s="130" t="s">
        <v>276</v>
      </c>
      <c r="I58" s="130" t="s">
        <v>107</v>
      </c>
      <c r="O58" s="96"/>
      <c r="S58" s="96"/>
    </row>
    <row r="59" spans="1:29" ht="15" customHeight="1">
      <c r="A59" s="125" t="s">
        <v>307</v>
      </c>
      <c r="B59" s="132" t="e">
        <f>#REF!</f>
        <v>#REF!</v>
      </c>
      <c r="C59" s="132" t="e">
        <f>#REF!</f>
        <v>#REF!</v>
      </c>
      <c r="D59" s="133" t="e">
        <f>(100-($B$59+2*$C$59*($V$4/$X$4)))</f>
        <v>#REF!</v>
      </c>
      <c r="E59" s="134"/>
      <c r="F59" s="120"/>
      <c r="G59" s="120" t="e">
        <f>#REF!</f>
        <v>#REF!</v>
      </c>
      <c r="H59" s="120" t="e">
        <f>#REF!</f>
        <v>#REF!</v>
      </c>
      <c r="I59" s="135"/>
      <c r="M59" s="96" t="s">
        <v>308</v>
      </c>
      <c r="P59" s="96" t="s">
        <v>309</v>
      </c>
    </row>
    <row r="60" spans="1:29" ht="15" customHeight="1">
      <c r="A60" s="125" t="s">
        <v>310</v>
      </c>
      <c r="B60" s="120"/>
      <c r="C60" s="120"/>
      <c r="D60" s="120" t="e">
        <f>IF($D$59&gt;=$F$56,($X$56-$Y$56)/(100-$F$56)*$D$59+$X$56-($X$56-$Y$56)/(100-$F$56)*100,IF($D$59&gt;=$G$56,($Y$56-$Z$56)/($F$56-$G$56)*$D$59+$Y$56-($Y$56-$Z$56)/($F$56-$G$56)*$F$56,($Z$56)/($G$56-$H$56)*$D$59+$Z$56-($Z$56)/($G$56-$H$56)*$G$56))</f>
        <v>#REF!</v>
      </c>
      <c r="E60" s="120"/>
      <c r="F60" s="120"/>
      <c r="G60" s="120" t="e">
        <f>VLOOKUP(G59,AD3:AE6,2)</f>
        <v>#REF!</v>
      </c>
      <c r="H60" s="120" t="e">
        <f>IF(H59&gt;J56,"KO",0)</f>
        <v>#REF!</v>
      </c>
      <c r="I60" s="136" t="e">
        <f>IF(H60="KO",MIN(-1,SUM(B60:G60)),SUM(B60:H60))</f>
        <v>#REF!</v>
      </c>
      <c r="M60" s="98"/>
    </row>
    <row r="61" spans="1:29" ht="15" customHeight="1">
      <c r="A61" s="125" t="s">
        <v>311</v>
      </c>
      <c r="B61" s="137"/>
      <c r="C61" s="137"/>
      <c r="D61" s="137" t="e">
        <f>ROUND(IF(D60&gt;X56,X56,IF(D60&lt;-X56,-X56,D60)),0)</f>
        <v>#REF!</v>
      </c>
      <c r="E61" s="137"/>
      <c r="F61" s="137"/>
      <c r="G61" s="120" t="e">
        <f>G60</f>
        <v>#REF!</v>
      </c>
      <c r="H61" s="137" t="e">
        <f>H60</f>
        <v>#REF!</v>
      </c>
      <c r="I61" s="136" t="e">
        <f>IF(H61="KO",MIN(-1,MAX(-100,SUM(B61:G61))),MAX(-100,SUM(B61:H61)))</f>
        <v>#REF!</v>
      </c>
      <c r="J61" s="138" t="e">
        <f>HLOOKUP(I61,B64:F65,2)</f>
        <v>#REF!</v>
      </c>
    </row>
    <row r="62" spans="1:29" ht="15" customHeight="1" thickBot="1"/>
    <row r="63" spans="1:29" s="124" customFormat="1" ht="15" customHeight="1" thickTop="1"/>
    <row r="64" spans="1:29" ht="15" customHeight="1">
      <c r="A64" s="139" t="s">
        <v>312</v>
      </c>
      <c r="B64" s="117">
        <v>-100</v>
      </c>
      <c r="C64" s="117">
        <v>0</v>
      </c>
      <c r="D64" s="117">
        <v>51</v>
      </c>
      <c r="E64" s="117">
        <v>71</v>
      </c>
      <c r="F64" s="117">
        <v>91</v>
      </c>
    </row>
    <row r="65" spans="1:34" ht="65.25" customHeight="1">
      <c r="A65" s="140"/>
      <c r="B65" s="141" t="s">
        <v>313</v>
      </c>
      <c r="C65" s="141" t="s">
        <v>314</v>
      </c>
      <c r="D65" s="141" t="s">
        <v>314</v>
      </c>
      <c r="E65" s="141" t="s">
        <v>314</v>
      </c>
      <c r="F65" s="141" t="s">
        <v>314</v>
      </c>
    </row>
    <row r="66" spans="1:34" ht="15" customHeight="1" thickBot="1"/>
    <row r="67" spans="1:34" s="124" customFormat="1" ht="108.75" customHeight="1" thickTop="1"/>
    <row r="68" spans="1:34" ht="15" customHeight="1">
      <c r="A68" s="99"/>
    </row>
    <row r="69" spans="1:34" ht="15" customHeight="1">
      <c r="K69" s="99" t="s">
        <v>315</v>
      </c>
      <c r="L69" s="96" t="e">
        <f>100-D59</f>
        <v>#REF!</v>
      </c>
      <c r="M69" s="142" t="e">
        <f>D60</f>
        <v>#REF!</v>
      </c>
      <c r="N69" s="142" t="e">
        <f>G59</f>
        <v>#REF!</v>
      </c>
      <c r="O69" s="142" t="e">
        <f>G60</f>
        <v>#REF!</v>
      </c>
    </row>
    <row r="70" spans="1:34" ht="15" customHeight="1">
      <c r="A70" s="98"/>
    </row>
    <row r="73" spans="1:34" ht="15" customHeight="1">
      <c r="A73" s="96" t="s">
        <v>316</v>
      </c>
      <c r="K73" s="143" t="s">
        <v>317</v>
      </c>
      <c r="L73" s="98"/>
      <c r="M73" s="143" t="s">
        <v>318</v>
      </c>
      <c r="N73" s="143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</row>
    <row r="74" spans="1:34" ht="15" customHeight="1">
      <c r="A74" s="99" t="s">
        <v>319</v>
      </c>
      <c r="K74" s="98"/>
      <c r="L74" s="144"/>
      <c r="M74" s="98">
        <v>0</v>
      </c>
      <c r="N74" s="98">
        <v>1</v>
      </c>
      <c r="O74" s="98">
        <v>2</v>
      </c>
      <c r="P74" s="98">
        <v>3</v>
      </c>
      <c r="Q74" s="98">
        <v>4</v>
      </c>
      <c r="R74" s="98">
        <v>5</v>
      </c>
      <c r="S74" s="98">
        <v>6</v>
      </c>
      <c r="T74" s="98">
        <v>7</v>
      </c>
      <c r="U74" s="98">
        <v>8</v>
      </c>
      <c r="V74" s="98">
        <v>9</v>
      </c>
      <c r="W74" s="98">
        <v>10</v>
      </c>
      <c r="X74" s="98">
        <v>11</v>
      </c>
      <c r="Y74" s="98">
        <v>12</v>
      </c>
      <c r="Z74" s="98">
        <v>13</v>
      </c>
      <c r="AA74" s="98">
        <v>14</v>
      </c>
      <c r="AB74" s="98">
        <v>15</v>
      </c>
      <c r="AC74" s="98">
        <v>16</v>
      </c>
      <c r="AD74" s="98">
        <v>17</v>
      </c>
      <c r="AE74" s="98">
        <v>18</v>
      </c>
      <c r="AF74" s="98">
        <v>19</v>
      </c>
      <c r="AG74" s="98">
        <v>20</v>
      </c>
      <c r="AH74" s="96">
        <v>21</v>
      </c>
    </row>
    <row r="75" spans="1:34" ht="15" customHeight="1">
      <c r="A75" s="99" t="s">
        <v>320</v>
      </c>
      <c r="K75" s="143" t="s">
        <v>321</v>
      </c>
      <c r="L75" s="98">
        <v>0</v>
      </c>
      <c r="M75" s="96">
        <f t="shared" ref="M75:AB90" si="1">MAX(IF((100-(2*M$74*($T$4/$X$4)+2*$L75*($V$4/$X$4)))&gt;=$F$56,($X$56-$Y$56)/(100-$F$56)*(100-(2*M$74*($T$4/$X$4)+2*$L75*($V$4/$X$4)))+$X$56-($X$56-$Y$56)/(100-$F$56)*100,IF((100-(2*M$74*($T$4/$X$4)+2*$L75*($V$4/$X$4)))&gt;=$G$56,($Y$56-$Z$56)/($F$56-$G$56)*(100-(2*M$74*($T$4/$X$4)+2*$L75*($V$4/$X$4)))+$Y$56-($Y$56-$Z$56)/($F$56-$G$56)*$F$56,($Z$56)/($G$56-$H$56)*(100-(2*M$74*($T$4/$X$4)+2*$L75*($V$4/$X$4)))+$Z$56-($Z$56)/($G$56-$H$56)*$G$56)),-1)</f>
        <v>100</v>
      </c>
      <c r="N75" s="96">
        <f t="shared" si="1"/>
        <v>98</v>
      </c>
      <c r="O75" s="96">
        <f t="shared" si="1"/>
        <v>96</v>
      </c>
      <c r="P75" s="96">
        <f t="shared" si="1"/>
        <v>94</v>
      </c>
      <c r="Q75" s="96">
        <f t="shared" si="1"/>
        <v>92</v>
      </c>
      <c r="R75" s="96">
        <f>MAX(IF((100-(2*R$74*($T$4/$X$4)+2*$L75*($V$4/$X$4)))&gt;=$F$56,($X$56-$Y$56)/(100-$F$56)*(100-(2*R$74*($T$4/$X$4)+2*$L75*($V$4/$X$4)))+$X$56-($X$56-$Y$56)/(100-$F$56)*100,IF((100-(2*R$74*($T$4/$X$4)+2*$L75*($V$4/$X$4)))&gt;=$G$56,($Y$56-$Z$56)/($F$56-$G$56)*(100-(2*R$74*($T$4/$X$4)+2*$L75*($V$4/$X$4)))+$Y$56-($Y$56-$Z$56)/($F$56-$G$56)*$F$56,($Z$56)/($G$56-$H$56)*(100-(2*R$74*($T$4/$X$4)+2*$L75*($V$4/$X$4)))+$Z$56-($Z$56)/($G$56-$H$56)*$G$56)),-1)</f>
        <v>90</v>
      </c>
      <c r="S75" s="96">
        <f t="shared" si="1"/>
        <v>85.5</v>
      </c>
      <c r="T75" s="96">
        <f t="shared" si="1"/>
        <v>81</v>
      </c>
      <c r="U75" s="96">
        <f t="shared" si="1"/>
        <v>76.5</v>
      </c>
      <c r="V75" s="96">
        <f t="shared" si="1"/>
        <v>72</v>
      </c>
      <c r="W75" s="96">
        <f t="shared" si="1"/>
        <v>67.5</v>
      </c>
      <c r="X75" s="96">
        <f t="shared" si="1"/>
        <v>63</v>
      </c>
      <c r="Y75" s="96">
        <f t="shared" si="1"/>
        <v>58.5</v>
      </c>
      <c r="Z75" s="96">
        <f t="shared" si="1"/>
        <v>54</v>
      </c>
      <c r="AA75" s="96">
        <f t="shared" si="1"/>
        <v>49.5</v>
      </c>
      <c r="AB75" s="96">
        <f t="shared" si="1"/>
        <v>45</v>
      </c>
      <c r="AC75" s="96">
        <f t="shared" ref="AC75:AH90" si="2">MAX(IF((100-(2*AC$74*($T$4/$X$4)+2*$L75*($V$4/$X$4)))&gt;=$F$56,($X$56-$Y$56)/(100-$F$56)*(100-(2*AC$74*($T$4/$X$4)+2*$L75*($V$4/$X$4)))+$X$56-($X$56-$Y$56)/(100-$F$56)*100,IF((100-(2*AC$74*($T$4/$X$4)+2*$L75*($V$4/$X$4)))&gt;=$G$56,($Y$56-$Z$56)/($F$56-$G$56)*(100-(2*AC$74*($T$4/$X$4)+2*$L75*($V$4/$X$4)))+$Y$56-($Y$56-$Z$56)/($F$56-$G$56)*$F$56,($Z$56)/($G$56-$H$56)*(100-(2*AC$74*($T$4/$X$4)+2*$L75*($V$4/$X$4)))+$Z$56-($Z$56)/($G$56-$H$56)*$G$56)),-1)</f>
        <v>36</v>
      </c>
      <c r="AD75" s="96">
        <f t="shared" si="2"/>
        <v>27</v>
      </c>
      <c r="AE75" s="96">
        <f t="shared" si="2"/>
        <v>18</v>
      </c>
      <c r="AF75" s="96">
        <f t="shared" si="2"/>
        <v>9</v>
      </c>
      <c r="AG75" s="96">
        <f t="shared" si="2"/>
        <v>0</v>
      </c>
      <c r="AH75" s="96">
        <f t="shared" si="2"/>
        <v>-1</v>
      </c>
    </row>
    <row r="76" spans="1:34" ht="15" customHeight="1">
      <c r="A76" s="99" t="s">
        <v>322</v>
      </c>
      <c r="K76" s="98"/>
      <c r="L76" s="98">
        <v>1</v>
      </c>
      <c r="M76" s="96">
        <f t="shared" si="1"/>
        <v>98.199999999999989</v>
      </c>
      <c r="N76" s="96">
        <f t="shared" si="1"/>
        <v>96.199999999999989</v>
      </c>
      <c r="O76" s="96">
        <f t="shared" si="1"/>
        <v>94.199999999999989</v>
      </c>
      <c r="P76" s="96">
        <f t="shared" si="1"/>
        <v>92.199999999999989</v>
      </c>
      <c r="Q76" s="96">
        <f t="shared" si="1"/>
        <v>90.199999999999989</v>
      </c>
      <c r="R76" s="96">
        <f t="shared" si="1"/>
        <v>85.950000000000045</v>
      </c>
      <c r="S76" s="96">
        <f t="shared" si="1"/>
        <v>81.449999999999989</v>
      </c>
      <c r="T76" s="96">
        <f t="shared" si="1"/>
        <v>76.949999999999989</v>
      </c>
      <c r="U76" s="96">
        <f t="shared" si="1"/>
        <v>72.449999999999989</v>
      </c>
      <c r="V76" s="96">
        <f t="shared" si="1"/>
        <v>67.949999999999989</v>
      </c>
      <c r="W76" s="96">
        <f t="shared" si="1"/>
        <v>63.449999999999989</v>
      </c>
      <c r="X76" s="96">
        <f t="shared" si="1"/>
        <v>58.949999999999989</v>
      </c>
      <c r="Y76" s="96">
        <f t="shared" si="1"/>
        <v>54.449999999999989</v>
      </c>
      <c r="Z76" s="96">
        <f t="shared" si="1"/>
        <v>49.949999999999989</v>
      </c>
      <c r="AA76" s="96">
        <f t="shared" si="1"/>
        <v>45.449999999999989</v>
      </c>
      <c r="AB76" s="96">
        <f t="shared" si="1"/>
        <v>36.899999999999977</v>
      </c>
      <c r="AC76" s="96">
        <f t="shared" si="2"/>
        <v>27.899999999999977</v>
      </c>
      <c r="AD76" s="96">
        <f t="shared" si="2"/>
        <v>18.899999999999977</v>
      </c>
      <c r="AE76" s="96">
        <f t="shared" si="2"/>
        <v>9.8999999999999773</v>
      </c>
      <c r="AF76" s="96">
        <f t="shared" si="2"/>
        <v>0.89999999999997726</v>
      </c>
      <c r="AG76" s="96">
        <f t="shared" si="2"/>
        <v>-1</v>
      </c>
      <c r="AH76" s="96">
        <f t="shared" si="2"/>
        <v>-1</v>
      </c>
    </row>
    <row r="77" spans="1:34" ht="15" customHeight="1">
      <c r="A77" s="99" t="s">
        <v>323</v>
      </c>
      <c r="K77" s="98"/>
      <c r="L77" s="98">
        <v>2</v>
      </c>
      <c r="M77" s="96">
        <f t="shared" si="1"/>
        <v>96.399999999999977</v>
      </c>
      <c r="N77" s="96">
        <f t="shared" si="1"/>
        <v>94.399999999999977</v>
      </c>
      <c r="O77" s="96">
        <f t="shared" si="1"/>
        <v>92.399999999999977</v>
      </c>
      <c r="P77" s="96">
        <f t="shared" si="1"/>
        <v>90.399999999999977</v>
      </c>
      <c r="Q77" s="96">
        <f t="shared" si="1"/>
        <v>86.400000000000091</v>
      </c>
      <c r="R77" s="96">
        <f t="shared" si="1"/>
        <v>81.900000000000034</v>
      </c>
      <c r="S77" s="96">
        <f t="shared" si="1"/>
        <v>77.400000000000034</v>
      </c>
      <c r="T77" s="96">
        <f t="shared" si="1"/>
        <v>72.900000000000034</v>
      </c>
      <c r="U77" s="96">
        <f t="shared" si="1"/>
        <v>68.400000000000034</v>
      </c>
      <c r="V77" s="96">
        <f t="shared" si="1"/>
        <v>63.900000000000034</v>
      </c>
      <c r="W77" s="96">
        <f t="shared" si="1"/>
        <v>59.400000000000034</v>
      </c>
      <c r="X77" s="96">
        <f t="shared" si="1"/>
        <v>54.900000000000034</v>
      </c>
      <c r="Y77" s="96">
        <f t="shared" si="1"/>
        <v>50.400000000000034</v>
      </c>
      <c r="Z77" s="96">
        <f t="shared" si="1"/>
        <v>45.900000000000034</v>
      </c>
      <c r="AA77" s="96">
        <f t="shared" si="1"/>
        <v>37.800000000000068</v>
      </c>
      <c r="AB77" s="96">
        <f t="shared" si="1"/>
        <v>28.800000000000068</v>
      </c>
      <c r="AC77" s="96">
        <f t="shared" si="2"/>
        <v>19.800000000000068</v>
      </c>
      <c r="AD77" s="96">
        <f t="shared" si="2"/>
        <v>10.800000000000068</v>
      </c>
      <c r="AE77" s="96">
        <f t="shared" si="2"/>
        <v>1.8000000000000682</v>
      </c>
      <c r="AF77" s="96">
        <f t="shared" si="2"/>
        <v>-1</v>
      </c>
      <c r="AG77" s="96">
        <f t="shared" si="2"/>
        <v>-1</v>
      </c>
      <c r="AH77" s="96">
        <f t="shared" si="2"/>
        <v>-1</v>
      </c>
    </row>
    <row r="78" spans="1:34" ht="15" customHeight="1">
      <c r="A78" s="99" t="s">
        <v>324</v>
      </c>
      <c r="K78" s="98"/>
      <c r="L78" s="98">
        <v>3</v>
      </c>
      <c r="M78" s="96">
        <f t="shared" si="1"/>
        <v>94.600000000000023</v>
      </c>
      <c r="N78" s="96">
        <f t="shared" si="1"/>
        <v>92.600000000000023</v>
      </c>
      <c r="O78" s="96">
        <f t="shared" si="1"/>
        <v>90.600000000000023</v>
      </c>
      <c r="P78" s="96">
        <f t="shared" si="1"/>
        <v>86.849999999999909</v>
      </c>
      <c r="Q78" s="96">
        <f t="shared" si="1"/>
        <v>82.349999999999966</v>
      </c>
      <c r="R78" s="96">
        <f t="shared" si="1"/>
        <v>77.849999999999966</v>
      </c>
      <c r="S78" s="96">
        <f t="shared" si="1"/>
        <v>73.349999999999966</v>
      </c>
      <c r="T78" s="96">
        <f t="shared" si="1"/>
        <v>68.849999999999966</v>
      </c>
      <c r="U78" s="96">
        <f t="shared" si="1"/>
        <v>64.349999999999966</v>
      </c>
      <c r="V78" s="96">
        <f t="shared" si="1"/>
        <v>59.849999999999966</v>
      </c>
      <c r="W78" s="96">
        <f t="shared" si="1"/>
        <v>55.349999999999966</v>
      </c>
      <c r="X78" s="96">
        <f t="shared" si="1"/>
        <v>50.849999999999966</v>
      </c>
      <c r="Y78" s="96">
        <f t="shared" si="1"/>
        <v>46.349999999999966</v>
      </c>
      <c r="Z78" s="96">
        <f t="shared" si="1"/>
        <v>38.699999999999932</v>
      </c>
      <c r="AA78" s="96">
        <f t="shared" si="1"/>
        <v>29.699999999999932</v>
      </c>
      <c r="AB78" s="96">
        <f t="shared" si="1"/>
        <v>20.699999999999932</v>
      </c>
      <c r="AC78" s="96">
        <f t="shared" si="2"/>
        <v>11.699999999999932</v>
      </c>
      <c r="AD78" s="96">
        <f t="shared" si="2"/>
        <v>2.6999999999999318</v>
      </c>
      <c r="AE78" s="96">
        <f t="shared" si="2"/>
        <v>-1</v>
      </c>
      <c r="AF78" s="96">
        <f t="shared" si="2"/>
        <v>-1</v>
      </c>
      <c r="AG78" s="96">
        <f t="shared" si="2"/>
        <v>-1</v>
      </c>
      <c r="AH78" s="96">
        <f t="shared" si="2"/>
        <v>-1</v>
      </c>
    </row>
    <row r="79" spans="1:34" ht="15" customHeight="1">
      <c r="A79" s="99"/>
      <c r="K79" s="98"/>
      <c r="L79" s="98">
        <v>4</v>
      </c>
      <c r="M79" s="96">
        <f t="shared" si="1"/>
        <v>92.800000000000011</v>
      </c>
      <c r="N79" s="96">
        <f t="shared" si="1"/>
        <v>90.800000000000011</v>
      </c>
      <c r="O79" s="96">
        <f t="shared" si="1"/>
        <v>87.299999999999955</v>
      </c>
      <c r="P79" s="96">
        <f t="shared" si="1"/>
        <v>82.800000000000011</v>
      </c>
      <c r="Q79" s="96">
        <f t="shared" si="1"/>
        <v>78.300000000000011</v>
      </c>
      <c r="R79" s="96">
        <f t="shared" si="1"/>
        <v>73.800000000000011</v>
      </c>
      <c r="S79" s="96">
        <f t="shared" si="1"/>
        <v>69.300000000000011</v>
      </c>
      <c r="T79" s="96">
        <f t="shared" si="1"/>
        <v>64.800000000000011</v>
      </c>
      <c r="U79" s="96">
        <f t="shared" si="1"/>
        <v>60.300000000000011</v>
      </c>
      <c r="V79" s="96">
        <f t="shared" si="1"/>
        <v>55.800000000000011</v>
      </c>
      <c r="W79" s="96">
        <f t="shared" si="1"/>
        <v>51.300000000000011</v>
      </c>
      <c r="X79" s="96">
        <f t="shared" si="1"/>
        <v>46.800000000000011</v>
      </c>
      <c r="Y79" s="96">
        <f t="shared" si="1"/>
        <v>39.600000000000023</v>
      </c>
      <c r="Z79" s="96">
        <f t="shared" si="1"/>
        <v>30.600000000000023</v>
      </c>
      <c r="AA79" s="96">
        <f t="shared" si="1"/>
        <v>21.600000000000023</v>
      </c>
      <c r="AB79" s="96">
        <f t="shared" si="1"/>
        <v>12.600000000000023</v>
      </c>
      <c r="AC79" s="96">
        <f t="shared" si="2"/>
        <v>3.6000000000000227</v>
      </c>
      <c r="AD79" s="96">
        <f t="shared" si="2"/>
        <v>-1</v>
      </c>
      <c r="AE79" s="96">
        <f t="shared" si="2"/>
        <v>-1</v>
      </c>
      <c r="AF79" s="96">
        <f t="shared" si="2"/>
        <v>-1</v>
      </c>
      <c r="AG79" s="96">
        <f t="shared" si="2"/>
        <v>-1</v>
      </c>
      <c r="AH79" s="96">
        <f t="shared" si="2"/>
        <v>-1</v>
      </c>
    </row>
    <row r="80" spans="1:34" ht="15" customHeight="1">
      <c r="A80" s="99"/>
      <c r="K80" s="98"/>
      <c r="L80" s="98">
        <v>5</v>
      </c>
      <c r="M80" s="96">
        <f t="shared" si="1"/>
        <v>91</v>
      </c>
      <c r="N80" s="96">
        <f t="shared" si="1"/>
        <v>87.75</v>
      </c>
      <c r="O80" s="96">
        <f t="shared" si="1"/>
        <v>83.25</v>
      </c>
      <c r="P80" s="96">
        <f t="shared" si="1"/>
        <v>78.75</v>
      </c>
      <c r="Q80" s="96">
        <f t="shared" si="1"/>
        <v>74.25</v>
      </c>
      <c r="R80" s="96">
        <f t="shared" si="1"/>
        <v>69.75</v>
      </c>
      <c r="S80" s="96">
        <f t="shared" si="1"/>
        <v>65.25</v>
      </c>
      <c r="T80" s="96">
        <f t="shared" si="1"/>
        <v>60.75</v>
      </c>
      <c r="U80" s="96">
        <f t="shared" si="1"/>
        <v>56.25</v>
      </c>
      <c r="V80" s="96">
        <f t="shared" si="1"/>
        <v>51.75</v>
      </c>
      <c r="W80" s="96">
        <f t="shared" si="1"/>
        <v>47.25</v>
      </c>
      <c r="X80" s="96">
        <f t="shared" si="1"/>
        <v>40.5</v>
      </c>
      <c r="Y80" s="96">
        <f t="shared" si="1"/>
        <v>31.5</v>
      </c>
      <c r="Z80" s="96">
        <f t="shared" si="1"/>
        <v>22.5</v>
      </c>
      <c r="AA80" s="96">
        <f t="shared" si="1"/>
        <v>13.5</v>
      </c>
      <c r="AB80" s="96">
        <f t="shared" si="1"/>
        <v>4.5</v>
      </c>
      <c r="AC80" s="96">
        <f t="shared" si="2"/>
        <v>-1</v>
      </c>
      <c r="AD80" s="96">
        <f t="shared" si="2"/>
        <v>-1</v>
      </c>
      <c r="AE80" s="96">
        <f t="shared" si="2"/>
        <v>-1</v>
      </c>
      <c r="AF80" s="96">
        <f t="shared" si="2"/>
        <v>-1</v>
      </c>
      <c r="AG80" s="96">
        <f t="shared" si="2"/>
        <v>-1</v>
      </c>
      <c r="AH80" s="96">
        <f t="shared" si="2"/>
        <v>-1</v>
      </c>
    </row>
    <row r="81" spans="11:34" ht="15" customHeight="1">
      <c r="K81" s="98"/>
      <c r="L81" s="98">
        <v>6</v>
      </c>
      <c r="M81" s="96">
        <f t="shared" si="1"/>
        <v>88.200000000000045</v>
      </c>
      <c r="N81" s="96">
        <f t="shared" si="1"/>
        <v>83.699999999999989</v>
      </c>
      <c r="O81" s="96">
        <f t="shared" si="1"/>
        <v>79.199999999999989</v>
      </c>
      <c r="P81" s="96">
        <f t="shared" si="1"/>
        <v>74.699999999999989</v>
      </c>
      <c r="Q81" s="96">
        <f t="shared" si="1"/>
        <v>70.199999999999989</v>
      </c>
      <c r="R81" s="96">
        <f t="shared" si="1"/>
        <v>65.699999999999989</v>
      </c>
      <c r="S81" s="96">
        <f t="shared" si="1"/>
        <v>61.199999999999989</v>
      </c>
      <c r="T81" s="96">
        <f t="shared" si="1"/>
        <v>56.699999999999989</v>
      </c>
      <c r="U81" s="96">
        <f t="shared" si="1"/>
        <v>52.199999999999989</v>
      </c>
      <c r="V81" s="96">
        <f t="shared" si="1"/>
        <v>47.699999999999989</v>
      </c>
      <c r="W81" s="96">
        <f t="shared" si="1"/>
        <v>41.399999999999977</v>
      </c>
      <c r="X81" s="96">
        <f t="shared" si="1"/>
        <v>32.399999999999977</v>
      </c>
      <c r="Y81" s="96">
        <f t="shared" si="1"/>
        <v>23.399999999999977</v>
      </c>
      <c r="Z81" s="96">
        <f t="shared" si="1"/>
        <v>14.399999999999977</v>
      </c>
      <c r="AA81" s="96">
        <f t="shared" si="1"/>
        <v>5.3999999999999773</v>
      </c>
      <c r="AB81" s="96">
        <f t="shared" si="1"/>
        <v>-1</v>
      </c>
      <c r="AC81" s="96">
        <f t="shared" si="2"/>
        <v>-1</v>
      </c>
      <c r="AD81" s="96">
        <f t="shared" si="2"/>
        <v>-1</v>
      </c>
      <c r="AE81" s="96">
        <f t="shared" si="2"/>
        <v>-1</v>
      </c>
      <c r="AF81" s="96">
        <f t="shared" si="2"/>
        <v>-1</v>
      </c>
      <c r="AG81" s="96">
        <f t="shared" si="2"/>
        <v>-1</v>
      </c>
      <c r="AH81" s="96">
        <f t="shared" si="2"/>
        <v>-1</v>
      </c>
    </row>
    <row r="82" spans="11:34" ht="15" customHeight="1">
      <c r="K82" s="98"/>
      <c r="L82" s="98">
        <v>7</v>
      </c>
      <c r="M82" s="96">
        <f t="shared" si="1"/>
        <v>84.150000000000034</v>
      </c>
      <c r="N82" s="96">
        <f t="shared" si="1"/>
        <v>79.650000000000034</v>
      </c>
      <c r="O82" s="96">
        <f t="shared" si="1"/>
        <v>75.150000000000034</v>
      </c>
      <c r="P82" s="96">
        <f t="shared" si="1"/>
        <v>70.650000000000034</v>
      </c>
      <c r="Q82" s="96">
        <f t="shared" si="1"/>
        <v>66.150000000000034</v>
      </c>
      <c r="R82" s="96">
        <f t="shared" si="1"/>
        <v>61.650000000000034</v>
      </c>
      <c r="S82" s="96">
        <f t="shared" si="1"/>
        <v>57.150000000000034</v>
      </c>
      <c r="T82" s="96">
        <f t="shared" si="1"/>
        <v>52.650000000000034</v>
      </c>
      <c r="U82" s="96">
        <f t="shared" si="1"/>
        <v>48.150000000000034</v>
      </c>
      <c r="V82" s="96">
        <f t="shared" si="1"/>
        <v>42.300000000000068</v>
      </c>
      <c r="W82" s="96">
        <f t="shared" si="1"/>
        <v>33.300000000000068</v>
      </c>
      <c r="X82" s="96">
        <f t="shared" si="1"/>
        <v>24.300000000000068</v>
      </c>
      <c r="Y82" s="96">
        <f t="shared" si="1"/>
        <v>15.300000000000068</v>
      </c>
      <c r="Z82" s="96">
        <f t="shared" si="1"/>
        <v>6.3000000000000682</v>
      </c>
      <c r="AA82" s="96">
        <f t="shared" si="1"/>
        <v>-1</v>
      </c>
      <c r="AB82" s="96">
        <f t="shared" si="1"/>
        <v>-1</v>
      </c>
      <c r="AC82" s="96">
        <f t="shared" si="2"/>
        <v>-1</v>
      </c>
      <c r="AD82" s="96">
        <f t="shared" si="2"/>
        <v>-1</v>
      </c>
      <c r="AE82" s="96">
        <f t="shared" si="2"/>
        <v>-1</v>
      </c>
      <c r="AF82" s="96">
        <f t="shared" si="2"/>
        <v>-1</v>
      </c>
      <c r="AG82" s="96">
        <f t="shared" si="2"/>
        <v>-1</v>
      </c>
      <c r="AH82" s="96">
        <f t="shared" si="2"/>
        <v>-1</v>
      </c>
    </row>
    <row r="83" spans="11:34" ht="15" customHeight="1">
      <c r="K83" s="98"/>
      <c r="L83" s="98">
        <v>8</v>
      </c>
      <c r="M83" s="96">
        <f t="shared" si="1"/>
        <v>80.099999999999966</v>
      </c>
      <c r="N83" s="96">
        <f t="shared" si="1"/>
        <v>75.599999999999966</v>
      </c>
      <c r="O83" s="96">
        <f t="shared" si="1"/>
        <v>71.099999999999966</v>
      </c>
      <c r="P83" s="96">
        <f t="shared" si="1"/>
        <v>66.599999999999966</v>
      </c>
      <c r="Q83" s="96">
        <f t="shared" si="1"/>
        <v>62.099999999999966</v>
      </c>
      <c r="R83" s="96">
        <f t="shared" si="1"/>
        <v>57.599999999999966</v>
      </c>
      <c r="S83" s="96">
        <f t="shared" si="1"/>
        <v>53.099999999999966</v>
      </c>
      <c r="T83" s="96">
        <f t="shared" si="1"/>
        <v>48.599999999999966</v>
      </c>
      <c r="U83" s="96">
        <f t="shared" si="1"/>
        <v>43.199999999999932</v>
      </c>
      <c r="V83" s="96">
        <f t="shared" si="1"/>
        <v>34.199999999999932</v>
      </c>
      <c r="W83" s="96">
        <f t="shared" si="1"/>
        <v>25.199999999999932</v>
      </c>
      <c r="X83" s="96">
        <f t="shared" si="1"/>
        <v>16.199999999999932</v>
      </c>
      <c r="Y83" s="96">
        <f t="shared" si="1"/>
        <v>7.1999999999999318</v>
      </c>
      <c r="Z83" s="96">
        <f t="shared" si="1"/>
        <v>-1</v>
      </c>
      <c r="AA83" s="96">
        <f t="shared" si="1"/>
        <v>-1</v>
      </c>
      <c r="AB83" s="96">
        <f t="shared" si="1"/>
        <v>-1</v>
      </c>
      <c r="AC83" s="96">
        <f t="shared" si="2"/>
        <v>-1</v>
      </c>
      <c r="AD83" s="96">
        <f t="shared" si="2"/>
        <v>-1</v>
      </c>
      <c r="AE83" s="96">
        <f t="shared" si="2"/>
        <v>-1</v>
      </c>
      <c r="AF83" s="96">
        <f t="shared" si="2"/>
        <v>-1</v>
      </c>
      <c r="AG83" s="96">
        <f t="shared" si="2"/>
        <v>-1</v>
      </c>
      <c r="AH83" s="96">
        <f t="shared" si="2"/>
        <v>-1</v>
      </c>
    </row>
    <row r="84" spans="11:34" ht="15" customHeight="1">
      <c r="K84" s="98"/>
      <c r="L84" s="98">
        <v>9</v>
      </c>
      <c r="M84" s="96">
        <f t="shared" si="1"/>
        <v>76.050000000000011</v>
      </c>
      <c r="N84" s="96">
        <f t="shared" si="1"/>
        <v>71.550000000000011</v>
      </c>
      <c r="O84" s="96">
        <f t="shared" si="1"/>
        <v>67.050000000000011</v>
      </c>
      <c r="P84" s="96">
        <f t="shared" si="1"/>
        <v>62.550000000000011</v>
      </c>
      <c r="Q84" s="96">
        <f t="shared" si="1"/>
        <v>58.050000000000011</v>
      </c>
      <c r="R84" s="96">
        <f t="shared" si="1"/>
        <v>53.550000000000011</v>
      </c>
      <c r="S84" s="96">
        <f t="shared" si="1"/>
        <v>49.050000000000011</v>
      </c>
      <c r="T84" s="96">
        <f t="shared" si="1"/>
        <v>44.100000000000023</v>
      </c>
      <c r="U84" s="96">
        <f t="shared" si="1"/>
        <v>35.100000000000023</v>
      </c>
      <c r="V84" s="96">
        <f t="shared" si="1"/>
        <v>26.100000000000023</v>
      </c>
      <c r="W84" s="96">
        <f t="shared" si="1"/>
        <v>17.100000000000023</v>
      </c>
      <c r="X84" s="96">
        <f t="shared" si="1"/>
        <v>8.1000000000000227</v>
      </c>
      <c r="Y84" s="96">
        <f t="shared" si="1"/>
        <v>-0.89999999999997726</v>
      </c>
      <c r="Z84" s="96">
        <f t="shared" si="1"/>
        <v>-1</v>
      </c>
      <c r="AA84" s="96">
        <f t="shared" si="1"/>
        <v>-1</v>
      </c>
      <c r="AB84" s="96">
        <f t="shared" si="1"/>
        <v>-1</v>
      </c>
      <c r="AC84" s="96">
        <f t="shared" si="2"/>
        <v>-1</v>
      </c>
      <c r="AD84" s="96">
        <f t="shared" si="2"/>
        <v>-1</v>
      </c>
      <c r="AE84" s="96">
        <f t="shared" si="2"/>
        <v>-1</v>
      </c>
      <c r="AF84" s="96">
        <f t="shared" si="2"/>
        <v>-1</v>
      </c>
      <c r="AG84" s="96">
        <f t="shared" si="2"/>
        <v>-1</v>
      </c>
      <c r="AH84" s="96">
        <f t="shared" si="2"/>
        <v>-1</v>
      </c>
    </row>
    <row r="85" spans="11:34" ht="15" customHeight="1">
      <c r="K85" s="98"/>
      <c r="L85" s="98">
        <v>10</v>
      </c>
      <c r="M85" s="96">
        <f t="shared" si="1"/>
        <v>72</v>
      </c>
      <c r="N85" s="96">
        <f t="shared" si="1"/>
        <v>67.5</v>
      </c>
      <c r="O85" s="96">
        <f t="shared" si="1"/>
        <v>63</v>
      </c>
      <c r="P85" s="96">
        <f t="shared" si="1"/>
        <v>58.5</v>
      </c>
      <c r="Q85" s="96">
        <f t="shared" si="1"/>
        <v>54</v>
      </c>
      <c r="R85" s="96">
        <f t="shared" si="1"/>
        <v>49.5</v>
      </c>
      <c r="S85" s="96">
        <f t="shared" si="1"/>
        <v>45</v>
      </c>
      <c r="T85" s="96">
        <f t="shared" si="1"/>
        <v>36</v>
      </c>
      <c r="U85" s="96">
        <f t="shared" si="1"/>
        <v>27</v>
      </c>
      <c r="V85" s="96">
        <f t="shared" si="1"/>
        <v>18</v>
      </c>
      <c r="W85" s="96">
        <f t="shared" si="1"/>
        <v>9</v>
      </c>
      <c r="X85" s="96">
        <f t="shared" si="1"/>
        <v>0</v>
      </c>
      <c r="Y85" s="96">
        <f t="shared" si="1"/>
        <v>-1</v>
      </c>
      <c r="Z85" s="96">
        <f t="shared" si="1"/>
        <v>-1</v>
      </c>
      <c r="AA85" s="96">
        <f t="shared" si="1"/>
        <v>-1</v>
      </c>
      <c r="AB85" s="96">
        <f t="shared" si="1"/>
        <v>-1</v>
      </c>
      <c r="AC85" s="96">
        <f t="shared" si="2"/>
        <v>-1</v>
      </c>
      <c r="AD85" s="96">
        <f t="shared" si="2"/>
        <v>-1</v>
      </c>
      <c r="AE85" s="96">
        <f t="shared" si="2"/>
        <v>-1</v>
      </c>
      <c r="AF85" s="96">
        <f t="shared" si="2"/>
        <v>-1</v>
      </c>
      <c r="AG85" s="96">
        <f t="shared" si="2"/>
        <v>-1</v>
      </c>
      <c r="AH85" s="96">
        <f t="shared" si="2"/>
        <v>-1</v>
      </c>
    </row>
    <row r="86" spans="11:34" ht="15" customHeight="1">
      <c r="K86" s="98"/>
      <c r="L86" s="98">
        <v>11</v>
      </c>
      <c r="M86" s="96">
        <f t="shared" si="1"/>
        <v>67.949999999999989</v>
      </c>
      <c r="N86" s="96">
        <f t="shared" si="1"/>
        <v>63.449999999999989</v>
      </c>
      <c r="O86" s="96">
        <f t="shared" si="1"/>
        <v>58.949999999999989</v>
      </c>
      <c r="P86" s="96">
        <f t="shared" si="1"/>
        <v>54.449999999999989</v>
      </c>
      <c r="Q86" s="96">
        <f t="shared" si="1"/>
        <v>49.949999999999989</v>
      </c>
      <c r="R86" s="96">
        <f t="shared" si="1"/>
        <v>45.449999999999989</v>
      </c>
      <c r="S86" s="96">
        <f t="shared" si="1"/>
        <v>36.899999999999977</v>
      </c>
      <c r="T86" s="96">
        <f t="shared" si="1"/>
        <v>27.899999999999977</v>
      </c>
      <c r="U86" s="96">
        <f t="shared" si="1"/>
        <v>18.899999999999977</v>
      </c>
      <c r="V86" s="96">
        <f t="shared" si="1"/>
        <v>9.8999999999999773</v>
      </c>
      <c r="W86" s="96">
        <f t="shared" si="1"/>
        <v>0.89999999999997726</v>
      </c>
      <c r="X86" s="96">
        <f t="shared" si="1"/>
        <v>-1</v>
      </c>
      <c r="Y86" s="96">
        <f t="shared" si="1"/>
        <v>-1</v>
      </c>
      <c r="Z86" s="96">
        <f t="shared" si="1"/>
        <v>-1</v>
      </c>
      <c r="AA86" s="96">
        <f t="shared" si="1"/>
        <v>-1</v>
      </c>
      <c r="AB86" s="96">
        <f t="shared" si="1"/>
        <v>-1</v>
      </c>
      <c r="AC86" s="96">
        <f t="shared" si="2"/>
        <v>-1</v>
      </c>
      <c r="AD86" s="96">
        <f t="shared" si="2"/>
        <v>-1</v>
      </c>
      <c r="AE86" s="96">
        <f t="shared" si="2"/>
        <v>-1</v>
      </c>
      <c r="AF86" s="96">
        <f t="shared" si="2"/>
        <v>-1</v>
      </c>
      <c r="AG86" s="96">
        <f t="shared" si="2"/>
        <v>-1</v>
      </c>
      <c r="AH86" s="96">
        <f t="shared" si="2"/>
        <v>-1</v>
      </c>
    </row>
    <row r="87" spans="11:34" ht="15" customHeight="1">
      <c r="K87" s="98"/>
      <c r="L87" s="98">
        <v>12</v>
      </c>
      <c r="M87" s="96">
        <f t="shared" si="1"/>
        <v>63.900000000000034</v>
      </c>
      <c r="N87" s="96">
        <f t="shared" si="1"/>
        <v>59.400000000000034</v>
      </c>
      <c r="O87" s="96">
        <f t="shared" si="1"/>
        <v>54.900000000000034</v>
      </c>
      <c r="P87" s="96">
        <f t="shared" si="1"/>
        <v>50.400000000000034</v>
      </c>
      <c r="Q87" s="96">
        <f t="shared" si="1"/>
        <v>45.900000000000034</v>
      </c>
      <c r="R87" s="96">
        <f t="shared" si="1"/>
        <v>37.800000000000068</v>
      </c>
      <c r="S87" s="96">
        <f t="shared" si="1"/>
        <v>28.800000000000068</v>
      </c>
      <c r="T87" s="96">
        <f t="shared" si="1"/>
        <v>19.800000000000068</v>
      </c>
      <c r="U87" s="96">
        <f t="shared" si="1"/>
        <v>10.800000000000068</v>
      </c>
      <c r="V87" s="96">
        <f t="shared" si="1"/>
        <v>1.8000000000000682</v>
      </c>
      <c r="W87" s="96">
        <f t="shared" si="1"/>
        <v>-1</v>
      </c>
      <c r="X87" s="96">
        <f t="shared" si="1"/>
        <v>-1</v>
      </c>
      <c r="Y87" s="96">
        <f t="shared" si="1"/>
        <v>-1</v>
      </c>
      <c r="Z87" s="96">
        <f t="shared" si="1"/>
        <v>-1</v>
      </c>
      <c r="AA87" s="96">
        <f t="shared" si="1"/>
        <v>-1</v>
      </c>
      <c r="AB87" s="96">
        <f t="shared" si="1"/>
        <v>-1</v>
      </c>
      <c r="AC87" s="96">
        <f t="shared" si="2"/>
        <v>-1</v>
      </c>
      <c r="AD87" s="96">
        <f t="shared" si="2"/>
        <v>-1</v>
      </c>
      <c r="AE87" s="96">
        <f t="shared" si="2"/>
        <v>-1</v>
      </c>
      <c r="AF87" s="96">
        <f t="shared" si="2"/>
        <v>-1</v>
      </c>
      <c r="AG87" s="96">
        <f t="shared" si="2"/>
        <v>-1</v>
      </c>
      <c r="AH87" s="96">
        <f t="shared" si="2"/>
        <v>-1</v>
      </c>
    </row>
    <row r="88" spans="11:34" ht="15" customHeight="1">
      <c r="K88" s="98"/>
      <c r="L88" s="98">
        <v>13</v>
      </c>
      <c r="M88" s="96">
        <f t="shared" si="1"/>
        <v>59.849999999999966</v>
      </c>
      <c r="N88" s="96">
        <f t="shared" si="1"/>
        <v>55.349999999999966</v>
      </c>
      <c r="O88" s="96">
        <f t="shared" si="1"/>
        <v>50.849999999999966</v>
      </c>
      <c r="P88" s="96">
        <f t="shared" si="1"/>
        <v>46.349999999999966</v>
      </c>
      <c r="Q88" s="96">
        <f t="shared" si="1"/>
        <v>38.699999999999932</v>
      </c>
      <c r="R88" s="96">
        <f t="shared" si="1"/>
        <v>29.699999999999932</v>
      </c>
      <c r="S88" s="96">
        <f t="shared" si="1"/>
        <v>20.699999999999932</v>
      </c>
      <c r="T88" s="96">
        <f t="shared" si="1"/>
        <v>11.699999999999932</v>
      </c>
      <c r="U88" s="96">
        <f t="shared" si="1"/>
        <v>2.6999999999999318</v>
      </c>
      <c r="V88" s="96">
        <f t="shared" si="1"/>
        <v>-1</v>
      </c>
      <c r="W88" s="96">
        <f t="shared" si="1"/>
        <v>-1</v>
      </c>
      <c r="X88" s="96">
        <f t="shared" si="1"/>
        <v>-1</v>
      </c>
      <c r="Y88" s="96">
        <f t="shared" si="1"/>
        <v>-1</v>
      </c>
      <c r="Z88" s="96">
        <f t="shared" si="1"/>
        <v>-1</v>
      </c>
      <c r="AA88" s="96">
        <f t="shared" si="1"/>
        <v>-1</v>
      </c>
      <c r="AB88" s="96">
        <f t="shared" si="1"/>
        <v>-1</v>
      </c>
      <c r="AC88" s="96">
        <f t="shared" si="2"/>
        <v>-1</v>
      </c>
      <c r="AD88" s="96">
        <f t="shared" si="2"/>
        <v>-1</v>
      </c>
      <c r="AE88" s="96">
        <f t="shared" si="2"/>
        <v>-1</v>
      </c>
      <c r="AF88" s="96">
        <f t="shared" si="2"/>
        <v>-1</v>
      </c>
      <c r="AG88" s="96">
        <f t="shared" si="2"/>
        <v>-1</v>
      </c>
      <c r="AH88" s="96">
        <f t="shared" si="2"/>
        <v>-1</v>
      </c>
    </row>
    <row r="89" spans="11:34" ht="15" customHeight="1">
      <c r="K89" s="98"/>
      <c r="L89" s="98">
        <v>14</v>
      </c>
      <c r="M89" s="96">
        <f t="shared" si="1"/>
        <v>55.800000000000011</v>
      </c>
      <c r="N89" s="96">
        <f t="shared" si="1"/>
        <v>51.300000000000011</v>
      </c>
      <c r="O89" s="96">
        <f t="shared" si="1"/>
        <v>46.800000000000011</v>
      </c>
      <c r="P89" s="96">
        <f t="shared" si="1"/>
        <v>39.600000000000023</v>
      </c>
      <c r="Q89" s="96">
        <f t="shared" si="1"/>
        <v>30.600000000000023</v>
      </c>
      <c r="R89" s="96">
        <f t="shared" si="1"/>
        <v>21.600000000000023</v>
      </c>
      <c r="S89" s="96">
        <f t="shared" si="1"/>
        <v>12.600000000000023</v>
      </c>
      <c r="T89" s="96">
        <f t="shared" si="1"/>
        <v>3.6000000000000227</v>
      </c>
      <c r="U89" s="96">
        <f t="shared" si="1"/>
        <v>-1</v>
      </c>
      <c r="V89" s="96">
        <f t="shared" si="1"/>
        <v>-1</v>
      </c>
      <c r="W89" s="96">
        <f t="shared" si="1"/>
        <v>-1</v>
      </c>
      <c r="X89" s="96">
        <f t="shared" si="1"/>
        <v>-1</v>
      </c>
      <c r="Y89" s="96">
        <f t="shared" si="1"/>
        <v>-1</v>
      </c>
      <c r="Z89" s="96">
        <f t="shared" si="1"/>
        <v>-1</v>
      </c>
      <c r="AA89" s="96">
        <f t="shared" si="1"/>
        <v>-1</v>
      </c>
      <c r="AB89" s="96">
        <f t="shared" si="1"/>
        <v>-1</v>
      </c>
      <c r="AC89" s="96">
        <f t="shared" si="2"/>
        <v>-1</v>
      </c>
      <c r="AD89" s="96">
        <f t="shared" si="2"/>
        <v>-1</v>
      </c>
      <c r="AE89" s="96">
        <f t="shared" si="2"/>
        <v>-1</v>
      </c>
      <c r="AF89" s="96">
        <f t="shared" si="2"/>
        <v>-1</v>
      </c>
      <c r="AG89" s="96">
        <f t="shared" si="2"/>
        <v>-1</v>
      </c>
      <c r="AH89" s="96">
        <f t="shared" si="2"/>
        <v>-1</v>
      </c>
    </row>
    <row r="90" spans="11:34" ht="15" customHeight="1">
      <c r="K90" s="98"/>
      <c r="L90" s="98">
        <v>15</v>
      </c>
      <c r="M90" s="96">
        <f t="shared" si="1"/>
        <v>51.75</v>
      </c>
      <c r="N90" s="96">
        <f t="shared" si="1"/>
        <v>47.25</v>
      </c>
      <c r="O90" s="96">
        <f t="shared" si="1"/>
        <v>40.5</v>
      </c>
      <c r="P90" s="96">
        <f t="shared" si="1"/>
        <v>31.5</v>
      </c>
      <c r="Q90" s="96">
        <f t="shared" si="1"/>
        <v>22.5</v>
      </c>
      <c r="R90" s="96">
        <f t="shared" si="1"/>
        <v>13.5</v>
      </c>
      <c r="S90" s="96">
        <f t="shared" si="1"/>
        <v>4.5</v>
      </c>
      <c r="T90" s="96">
        <f t="shared" si="1"/>
        <v>-1</v>
      </c>
      <c r="U90" s="96">
        <f t="shared" si="1"/>
        <v>-1</v>
      </c>
      <c r="V90" s="96">
        <f t="shared" si="1"/>
        <v>-1</v>
      </c>
      <c r="W90" s="96">
        <f t="shared" si="1"/>
        <v>-1</v>
      </c>
      <c r="X90" s="96">
        <f t="shared" si="1"/>
        <v>-1</v>
      </c>
      <c r="Y90" s="96">
        <f t="shared" si="1"/>
        <v>-1</v>
      </c>
      <c r="Z90" s="96">
        <f t="shared" si="1"/>
        <v>-1</v>
      </c>
      <c r="AA90" s="96">
        <f t="shared" si="1"/>
        <v>-1</v>
      </c>
      <c r="AB90" s="96">
        <f t="shared" si="1"/>
        <v>-1</v>
      </c>
      <c r="AC90" s="96">
        <f t="shared" si="2"/>
        <v>-1</v>
      </c>
      <c r="AD90" s="96">
        <f t="shared" si="2"/>
        <v>-1</v>
      </c>
      <c r="AE90" s="96">
        <f t="shared" si="2"/>
        <v>-1</v>
      </c>
      <c r="AF90" s="96">
        <f t="shared" si="2"/>
        <v>-1</v>
      </c>
      <c r="AG90" s="96">
        <f t="shared" si="2"/>
        <v>-1</v>
      </c>
      <c r="AH90" s="96">
        <f t="shared" si="2"/>
        <v>-1</v>
      </c>
    </row>
    <row r="91" spans="11:34" ht="15" customHeight="1">
      <c r="K91" s="98"/>
      <c r="L91" s="98">
        <v>16</v>
      </c>
      <c r="M91" s="96">
        <f t="shared" ref="M91:AB96" si="3">MAX(IF((100-(2*M$74*($T$4/$X$4)+2*$L91*($V$4/$X$4)))&gt;=$F$56,($X$56-$Y$56)/(100-$F$56)*(100-(2*M$74*($T$4/$X$4)+2*$L91*($V$4/$X$4)))+$X$56-($X$56-$Y$56)/(100-$F$56)*100,IF((100-(2*M$74*($T$4/$X$4)+2*$L91*($V$4/$X$4)))&gt;=$G$56,($Y$56-$Z$56)/($F$56-$G$56)*(100-(2*M$74*($T$4/$X$4)+2*$L91*($V$4/$X$4)))+$Y$56-($Y$56-$Z$56)/($F$56-$G$56)*$F$56,($Z$56)/($G$56-$H$56)*(100-(2*M$74*($T$4/$X$4)+2*$L91*($V$4/$X$4)))+$Z$56-($Z$56)/($G$56-$H$56)*$G$56)),-1)</f>
        <v>47.699999999999989</v>
      </c>
      <c r="N91" s="96">
        <f t="shared" si="3"/>
        <v>41.399999999999977</v>
      </c>
      <c r="O91" s="96">
        <f t="shared" si="3"/>
        <v>32.399999999999977</v>
      </c>
      <c r="P91" s="96">
        <f t="shared" si="3"/>
        <v>23.399999999999977</v>
      </c>
      <c r="Q91" s="96">
        <f t="shared" si="3"/>
        <v>14.399999999999977</v>
      </c>
      <c r="R91" s="96">
        <f t="shared" si="3"/>
        <v>5.3999999999999773</v>
      </c>
      <c r="S91" s="96">
        <f t="shared" si="3"/>
        <v>-1</v>
      </c>
      <c r="T91" s="96">
        <f t="shared" si="3"/>
        <v>-1</v>
      </c>
      <c r="U91" s="96">
        <f t="shared" si="3"/>
        <v>-1</v>
      </c>
      <c r="V91" s="96">
        <f t="shared" si="3"/>
        <v>-1</v>
      </c>
      <c r="W91" s="96">
        <f t="shared" si="3"/>
        <v>-1</v>
      </c>
      <c r="X91" s="96">
        <f t="shared" si="3"/>
        <v>-1</v>
      </c>
      <c r="Y91" s="96">
        <f t="shared" si="3"/>
        <v>-1</v>
      </c>
      <c r="Z91" s="96">
        <f t="shared" si="3"/>
        <v>-1</v>
      </c>
      <c r="AA91" s="96">
        <f t="shared" si="3"/>
        <v>-1</v>
      </c>
      <c r="AB91" s="96">
        <f t="shared" si="3"/>
        <v>-1</v>
      </c>
      <c r="AC91" s="96">
        <f t="shared" ref="AC91:AH96" si="4">MAX(IF((100-(2*AC$74*($T$4/$X$4)+2*$L91*($V$4/$X$4)))&gt;=$F$56,($X$56-$Y$56)/(100-$F$56)*(100-(2*AC$74*($T$4/$X$4)+2*$L91*($V$4/$X$4)))+$X$56-($X$56-$Y$56)/(100-$F$56)*100,IF((100-(2*AC$74*($T$4/$X$4)+2*$L91*($V$4/$X$4)))&gt;=$G$56,($Y$56-$Z$56)/($F$56-$G$56)*(100-(2*AC$74*($T$4/$X$4)+2*$L91*($V$4/$X$4)))+$Y$56-($Y$56-$Z$56)/($F$56-$G$56)*$F$56,($Z$56)/($G$56-$H$56)*(100-(2*AC$74*($T$4/$X$4)+2*$L91*($V$4/$X$4)))+$Z$56-($Z$56)/($G$56-$H$56)*$G$56)),-1)</f>
        <v>-1</v>
      </c>
      <c r="AD91" s="96">
        <f t="shared" si="4"/>
        <v>-1</v>
      </c>
      <c r="AE91" s="96">
        <f t="shared" si="4"/>
        <v>-1</v>
      </c>
      <c r="AF91" s="96">
        <f t="shared" si="4"/>
        <v>-1</v>
      </c>
      <c r="AG91" s="96">
        <f t="shared" si="4"/>
        <v>-1</v>
      </c>
      <c r="AH91" s="96">
        <f t="shared" si="4"/>
        <v>-1</v>
      </c>
    </row>
    <row r="92" spans="11:34" ht="15" customHeight="1">
      <c r="K92" s="98"/>
      <c r="L92" s="98">
        <v>17</v>
      </c>
      <c r="M92" s="96">
        <f t="shared" si="3"/>
        <v>42.300000000000068</v>
      </c>
      <c r="N92" s="96">
        <f t="shared" si="3"/>
        <v>33.300000000000068</v>
      </c>
      <c r="O92" s="96">
        <f t="shared" si="3"/>
        <v>24.300000000000068</v>
      </c>
      <c r="P92" s="96">
        <f t="shared" si="3"/>
        <v>15.300000000000068</v>
      </c>
      <c r="Q92" s="96">
        <f t="shared" si="3"/>
        <v>6.3000000000000682</v>
      </c>
      <c r="R92" s="96">
        <f t="shared" si="3"/>
        <v>-1</v>
      </c>
      <c r="S92" s="96">
        <f t="shared" si="3"/>
        <v>-1</v>
      </c>
      <c r="T92" s="96">
        <f t="shared" si="3"/>
        <v>-1</v>
      </c>
      <c r="U92" s="96">
        <f t="shared" si="3"/>
        <v>-1</v>
      </c>
      <c r="V92" s="96">
        <f t="shared" si="3"/>
        <v>-1</v>
      </c>
      <c r="W92" s="96">
        <f t="shared" si="3"/>
        <v>-1</v>
      </c>
      <c r="X92" s="96">
        <f t="shared" si="3"/>
        <v>-1</v>
      </c>
      <c r="Y92" s="96">
        <f t="shared" si="3"/>
        <v>-1</v>
      </c>
      <c r="Z92" s="96">
        <f t="shared" si="3"/>
        <v>-1</v>
      </c>
      <c r="AA92" s="96">
        <f t="shared" si="3"/>
        <v>-1</v>
      </c>
      <c r="AB92" s="96">
        <f t="shared" si="3"/>
        <v>-1</v>
      </c>
      <c r="AC92" s="96">
        <f t="shared" si="4"/>
        <v>-1</v>
      </c>
      <c r="AD92" s="96">
        <f t="shared" si="4"/>
        <v>-1</v>
      </c>
      <c r="AE92" s="96">
        <f t="shared" si="4"/>
        <v>-1</v>
      </c>
      <c r="AF92" s="96">
        <f t="shared" si="4"/>
        <v>-1</v>
      </c>
      <c r="AG92" s="96">
        <f t="shared" si="4"/>
        <v>-1</v>
      </c>
      <c r="AH92" s="96">
        <f t="shared" si="4"/>
        <v>-1</v>
      </c>
    </row>
    <row r="93" spans="11:34" ht="15" customHeight="1">
      <c r="K93" s="98"/>
      <c r="L93" s="98">
        <v>18</v>
      </c>
      <c r="M93" s="96">
        <f t="shared" si="3"/>
        <v>34.199999999999932</v>
      </c>
      <c r="N93" s="96">
        <f t="shared" si="3"/>
        <v>25.199999999999932</v>
      </c>
      <c r="O93" s="96">
        <f t="shared" si="3"/>
        <v>16.199999999999932</v>
      </c>
      <c r="P93" s="96">
        <f t="shared" si="3"/>
        <v>7.1999999999999318</v>
      </c>
      <c r="Q93" s="96">
        <f t="shared" si="3"/>
        <v>-1</v>
      </c>
      <c r="R93" s="96">
        <f t="shared" si="3"/>
        <v>-1</v>
      </c>
      <c r="S93" s="96">
        <f t="shared" si="3"/>
        <v>-1</v>
      </c>
      <c r="T93" s="96">
        <f t="shared" si="3"/>
        <v>-1</v>
      </c>
      <c r="U93" s="96">
        <f t="shared" si="3"/>
        <v>-1</v>
      </c>
      <c r="V93" s="96">
        <f t="shared" si="3"/>
        <v>-1</v>
      </c>
      <c r="W93" s="96">
        <f t="shared" si="3"/>
        <v>-1</v>
      </c>
      <c r="X93" s="96">
        <f t="shared" si="3"/>
        <v>-1</v>
      </c>
      <c r="Y93" s="96">
        <f t="shared" si="3"/>
        <v>-1</v>
      </c>
      <c r="Z93" s="96">
        <f t="shared" si="3"/>
        <v>-1</v>
      </c>
      <c r="AA93" s="96">
        <f t="shared" si="3"/>
        <v>-1</v>
      </c>
      <c r="AB93" s="96">
        <f t="shared" si="3"/>
        <v>-1</v>
      </c>
      <c r="AC93" s="96">
        <f t="shared" si="4"/>
        <v>-1</v>
      </c>
      <c r="AD93" s="96">
        <f t="shared" si="4"/>
        <v>-1</v>
      </c>
      <c r="AE93" s="96">
        <f t="shared" si="4"/>
        <v>-1</v>
      </c>
      <c r="AF93" s="96">
        <f t="shared" si="4"/>
        <v>-1</v>
      </c>
      <c r="AG93" s="96">
        <f t="shared" si="4"/>
        <v>-1</v>
      </c>
      <c r="AH93" s="96">
        <f t="shared" si="4"/>
        <v>-1</v>
      </c>
    </row>
    <row r="94" spans="11:34" ht="15" customHeight="1">
      <c r="K94" s="98"/>
      <c r="L94" s="98">
        <v>19</v>
      </c>
      <c r="M94" s="96">
        <f t="shared" si="3"/>
        <v>26.100000000000023</v>
      </c>
      <c r="N94" s="96">
        <f t="shared" si="3"/>
        <v>17.100000000000023</v>
      </c>
      <c r="O94" s="96">
        <f t="shared" si="3"/>
        <v>8.1000000000000227</v>
      </c>
      <c r="P94" s="96">
        <f t="shared" si="3"/>
        <v>-0.89999999999997726</v>
      </c>
      <c r="Q94" s="96">
        <f t="shared" si="3"/>
        <v>-1</v>
      </c>
      <c r="R94" s="96">
        <f t="shared" si="3"/>
        <v>-1</v>
      </c>
      <c r="S94" s="96">
        <f t="shared" si="3"/>
        <v>-1</v>
      </c>
      <c r="T94" s="96">
        <f t="shared" si="3"/>
        <v>-1</v>
      </c>
      <c r="U94" s="96">
        <f t="shared" si="3"/>
        <v>-1</v>
      </c>
      <c r="V94" s="96">
        <f t="shared" si="3"/>
        <v>-1</v>
      </c>
      <c r="W94" s="96">
        <f t="shared" si="3"/>
        <v>-1</v>
      </c>
      <c r="X94" s="96">
        <f t="shared" si="3"/>
        <v>-1</v>
      </c>
      <c r="Y94" s="96">
        <f t="shared" si="3"/>
        <v>-1</v>
      </c>
      <c r="Z94" s="96">
        <f t="shared" si="3"/>
        <v>-1</v>
      </c>
      <c r="AA94" s="96">
        <f t="shared" si="3"/>
        <v>-1</v>
      </c>
      <c r="AB94" s="96">
        <f t="shared" si="3"/>
        <v>-1</v>
      </c>
      <c r="AC94" s="96">
        <f t="shared" si="4"/>
        <v>-1</v>
      </c>
      <c r="AD94" s="96">
        <f t="shared" si="4"/>
        <v>-1</v>
      </c>
      <c r="AE94" s="96">
        <f t="shared" si="4"/>
        <v>-1</v>
      </c>
      <c r="AF94" s="96">
        <f t="shared" si="4"/>
        <v>-1</v>
      </c>
      <c r="AG94" s="96">
        <f t="shared" si="4"/>
        <v>-1</v>
      </c>
      <c r="AH94" s="96">
        <f t="shared" si="4"/>
        <v>-1</v>
      </c>
    </row>
    <row r="95" spans="11:34" ht="15" customHeight="1">
      <c r="K95" s="98"/>
      <c r="L95" s="98">
        <v>20</v>
      </c>
      <c r="M95" s="96">
        <f t="shared" si="3"/>
        <v>18</v>
      </c>
      <c r="N95" s="96">
        <f t="shared" si="3"/>
        <v>9</v>
      </c>
      <c r="O95" s="96">
        <f t="shared" si="3"/>
        <v>0</v>
      </c>
      <c r="P95" s="96">
        <f t="shared" si="3"/>
        <v>-1</v>
      </c>
      <c r="Q95" s="96">
        <f t="shared" si="3"/>
        <v>-1</v>
      </c>
      <c r="R95" s="96">
        <f t="shared" si="3"/>
        <v>-1</v>
      </c>
      <c r="S95" s="96">
        <f t="shared" si="3"/>
        <v>-1</v>
      </c>
      <c r="T95" s="96">
        <f t="shared" si="3"/>
        <v>-1</v>
      </c>
      <c r="U95" s="96">
        <f t="shared" si="3"/>
        <v>-1</v>
      </c>
      <c r="V95" s="96">
        <f t="shared" si="3"/>
        <v>-1</v>
      </c>
      <c r="W95" s="96">
        <f t="shared" si="3"/>
        <v>-1</v>
      </c>
      <c r="X95" s="96">
        <f t="shared" si="3"/>
        <v>-1</v>
      </c>
      <c r="Y95" s="96">
        <f t="shared" si="3"/>
        <v>-1</v>
      </c>
      <c r="Z95" s="96">
        <f t="shared" si="3"/>
        <v>-1</v>
      </c>
      <c r="AA95" s="96">
        <f t="shared" si="3"/>
        <v>-1</v>
      </c>
      <c r="AB95" s="96">
        <f t="shared" si="3"/>
        <v>-1</v>
      </c>
      <c r="AC95" s="96">
        <f t="shared" si="4"/>
        <v>-1</v>
      </c>
      <c r="AD95" s="96">
        <f t="shared" si="4"/>
        <v>-1</v>
      </c>
      <c r="AE95" s="96">
        <f t="shared" si="4"/>
        <v>-1</v>
      </c>
      <c r="AF95" s="96">
        <f t="shared" si="4"/>
        <v>-1</v>
      </c>
      <c r="AG95" s="96">
        <f t="shared" si="4"/>
        <v>-1</v>
      </c>
      <c r="AH95" s="96">
        <f t="shared" si="4"/>
        <v>-1</v>
      </c>
    </row>
    <row r="96" spans="11:34" ht="15" customHeight="1">
      <c r="L96" s="96">
        <v>21</v>
      </c>
      <c r="M96" s="96">
        <f t="shared" si="3"/>
        <v>9.8999999999999773</v>
      </c>
      <c r="N96" s="96">
        <f t="shared" si="3"/>
        <v>0.89999999999997726</v>
      </c>
      <c r="O96" s="96">
        <f t="shared" si="3"/>
        <v>-1</v>
      </c>
      <c r="P96" s="96">
        <f t="shared" si="3"/>
        <v>-1</v>
      </c>
      <c r="Q96" s="96">
        <f t="shared" si="3"/>
        <v>-1</v>
      </c>
      <c r="R96" s="96">
        <f t="shared" si="3"/>
        <v>-1</v>
      </c>
      <c r="S96" s="96">
        <f t="shared" si="3"/>
        <v>-1</v>
      </c>
      <c r="T96" s="96">
        <f t="shared" si="3"/>
        <v>-1</v>
      </c>
      <c r="U96" s="96">
        <f t="shared" si="3"/>
        <v>-1</v>
      </c>
      <c r="V96" s="96">
        <f t="shared" si="3"/>
        <v>-1</v>
      </c>
      <c r="W96" s="96">
        <f t="shared" si="3"/>
        <v>-1</v>
      </c>
      <c r="X96" s="96">
        <f t="shared" si="3"/>
        <v>-1</v>
      </c>
      <c r="Y96" s="96">
        <f t="shared" si="3"/>
        <v>-1</v>
      </c>
      <c r="Z96" s="96">
        <f t="shared" si="3"/>
        <v>-1</v>
      </c>
      <c r="AA96" s="96">
        <f t="shared" si="3"/>
        <v>-1</v>
      </c>
      <c r="AB96" s="96">
        <f t="shared" si="3"/>
        <v>-1</v>
      </c>
      <c r="AC96" s="96">
        <f t="shared" si="4"/>
        <v>-1</v>
      </c>
      <c r="AD96" s="96">
        <f t="shared" si="4"/>
        <v>-1</v>
      </c>
      <c r="AE96" s="96">
        <f t="shared" si="4"/>
        <v>-1</v>
      </c>
      <c r="AF96" s="96">
        <f t="shared" si="4"/>
        <v>-1</v>
      </c>
      <c r="AG96" s="96">
        <f t="shared" si="4"/>
        <v>-1</v>
      </c>
      <c r="AH96" s="96">
        <f t="shared" si="4"/>
        <v>-1</v>
      </c>
    </row>
    <row r="133" spans="1:1" ht="15" customHeight="1">
      <c r="A133" s="99"/>
    </row>
  </sheetData>
  <pageMargins left="0.7" right="0.7" top="0.78740157499999996" bottom="0.78740157499999996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4D61-86CA-41AA-A7A1-E7AB22D463D7}">
  <dimension ref="A1:U25"/>
  <sheetViews>
    <sheetView topLeftCell="A19" workbookViewId="0">
      <selection activeCell="B3" sqref="B3"/>
    </sheetView>
  </sheetViews>
  <sheetFormatPr defaultColWidth="11.42578125" defaultRowHeight="15"/>
  <cols>
    <col min="1" max="1" width="16.42578125" style="83" customWidth="1"/>
    <col min="2" max="3" width="6.28515625" style="83" customWidth="1"/>
    <col min="4" max="4" width="18.7109375" style="83" customWidth="1"/>
    <col min="5" max="5" width="6.7109375" style="83" customWidth="1"/>
    <col min="6" max="6" width="18.7109375" style="83" customWidth="1"/>
    <col min="7" max="7" width="6.85546875" style="83" customWidth="1"/>
    <col min="8" max="8" width="18.7109375" style="83" customWidth="1"/>
    <col min="9" max="9" width="7.140625" style="83" customWidth="1"/>
    <col min="10" max="10" width="18.7109375" style="83" customWidth="1"/>
    <col min="11" max="11" width="7.28515625" style="83" customWidth="1"/>
    <col min="12" max="12" width="18.7109375" style="83" customWidth="1"/>
    <col min="13" max="14" width="7.85546875" style="83" customWidth="1"/>
    <col min="15" max="15" width="18.7109375" style="83" customWidth="1"/>
    <col min="16" max="16" width="6.28515625" style="83" customWidth="1"/>
    <col min="17" max="17" width="3.85546875" style="83" customWidth="1"/>
    <col min="18" max="18" width="20.42578125" style="83" customWidth="1"/>
    <col min="19" max="19" width="53.85546875" style="83" customWidth="1"/>
    <col min="20" max="20" width="48.140625" style="83" customWidth="1"/>
    <col min="21" max="21" width="35.42578125" style="83" customWidth="1"/>
    <col min="22" max="16384" width="11.42578125" style="83"/>
  </cols>
  <sheetData>
    <row r="1" spans="1:21" s="181" customFormat="1" ht="21">
      <c r="B1" s="321" t="s">
        <v>325</v>
      </c>
      <c r="C1" s="321"/>
      <c r="D1" s="321"/>
      <c r="E1" s="321"/>
      <c r="F1" s="321"/>
      <c r="G1" s="321"/>
      <c r="H1" s="321"/>
    </row>
    <row r="2" spans="1:21" s="182" customFormat="1">
      <c r="B2" s="322" t="s">
        <v>1</v>
      </c>
      <c r="C2" s="322"/>
      <c r="D2" s="322"/>
      <c r="E2" s="322"/>
      <c r="F2" s="322"/>
      <c r="G2" s="322"/>
      <c r="H2" s="322"/>
    </row>
    <row r="3" spans="1:21" s="182" customFormat="1">
      <c r="B3" s="233"/>
      <c r="C3" s="233"/>
      <c r="D3" s="233"/>
      <c r="E3" s="233"/>
      <c r="F3" s="233"/>
      <c r="G3" s="233"/>
      <c r="H3" s="233"/>
    </row>
    <row r="4" spans="1:21" s="249" customFormat="1" ht="33" customHeight="1">
      <c r="A4" s="325" t="e">
        <f ca="1">MID(CELL("dateiname",A1),SEARCH("]",CELL("dateiname",A1))+1,31)</f>
        <v>#VALUE!</v>
      </c>
      <c r="B4" s="325"/>
      <c r="C4" s="325"/>
      <c r="D4" s="325"/>
      <c r="E4" s="34" t="s">
        <v>21</v>
      </c>
      <c r="F4" s="34"/>
      <c r="G4" s="34"/>
      <c r="H4" s="34"/>
      <c r="I4" s="34"/>
      <c r="J4" s="34"/>
      <c r="K4" s="34"/>
      <c r="L4" s="34"/>
      <c r="M4" s="248"/>
      <c r="N4" s="248"/>
    </row>
    <row r="5" spans="1:21" s="182" customFormat="1" ht="15.95" thickBot="1">
      <c r="B5" s="183"/>
      <c r="C5" s="184"/>
      <c r="D5" s="184"/>
      <c r="E5" s="185"/>
      <c r="F5" s="185"/>
      <c r="G5" s="185"/>
      <c r="H5" s="185"/>
      <c r="I5" s="185"/>
      <c r="J5" s="185"/>
      <c r="K5" s="185"/>
      <c r="L5" s="185"/>
      <c r="M5" s="185"/>
      <c r="N5" s="185"/>
    </row>
    <row r="6" spans="1:21" ht="27.6" customHeight="1">
      <c r="A6" s="157" t="s">
        <v>326</v>
      </c>
      <c r="B6" s="237"/>
      <c r="C6" s="82"/>
      <c r="P6" s="81"/>
      <c r="Q6" s="81"/>
      <c r="R6" s="329" t="s">
        <v>327</v>
      </c>
      <c r="S6" s="242" t="s">
        <v>328</v>
      </c>
      <c r="T6" s="242" t="s">
        <v>329</v>
      </c>
      <c r="U6" s="242" t="s">
        <v>330</v>
      </c>
    </row>
    <row r="7" spans="1:21" ht="28.35" customHeight="1" thickBot="1">
      <c r="R7" s="330"/>
      <c r="S7" s="243" t="s">
        <v>331</v>
      </c>
      <c r="T7" s="243" t="s">
        <v>332</v>
      </c>
      <c r="U7" s="243" t="s">
        <v>333</v>
      </c>
    </row>
    <row r="8" spans="1:21" ht="25.35" customHeight="1">
      <c r="A8" s="331" t="s">
        <v>334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3"/>
      <c r="R8" s="244" t="s">
        <v>335</v>
      </c>
      <c r="S8" s="245" t="s">
        <v>336</v>
      </c>
      <c r="T8" s="153"/>
      <c r="U8" s="154"/>
    </row>
    <row r="9" spans="1:21" ht="40.35" customHeight="1" thickBot="1">
      <c r="A9" s="323" t="s">
        <v>337</v>
      </c>
      <c r="B9" s="324"/>
      <c r="C9" s="238" t="s">
        <v>338</v>
      </c>
      <c r="D9" s="323" t="s">
        <v>339</v>
      </c>
      <c r="E9" s="324"/>
      <c r="F9" s="323" t="s">
        <v>340</v>
      </c>
      <c r="G9" s="324"/>
      <c r="H9" s="323" t="s">
        <v>341</v>
      </c>
      <c r="I9" s="324"/>
      <c r="J9" s="323" t="s">
        <v>342</v>
      </c>
      <c r="K9" s="324"/>
      <c r="L9" s="323" t="s">
        <v>343</v>
      </c>
      <c r="M9" s="324"/>
      <c r="N9" s="238" t="s">
        <v>338</v>
      </c>
      <c r="O9" s="323" t="s">
        <v>344</v>
      </c>
      <c r="P9" s="324"/>
      <c r="R9" s="246" t="s">
        <v>345</v>
      </c>
      <c r="S9" s="247" t="s">
        <v>346</v>
      </c>
      <c r="T9" s="155"/>
      <c r="U9" s="156"/>
    </row>
    <row r="10" spans="1:21" ht="39.6" customHeight="1">
      <c r="A10" s="84" t="s">
        <v>347</v>
      </c>
      <c r="B10" s="237"/>
      <c r="C10" s="239"/>
      <c r="D10" s="84" t="s">
        <v>328</v>
      </c>
      <c r="E10" s="237"/>
      <c r="F10" s="84" t="s">
        <v>328</v>
      </c>
      <c r="G10" s="237"/>
      <c r="H10" s="84" t="s">
        <v>328</v>
      </c>
      <c r="I10" s="237"/>
      <c r="J10" s="84" t="s">
        <v>328</v>
      </c>
      <c r="K10" s="237"/>
      <c r="L10" s="84" t="s">
        <v>348</v>
      </c>
      <c r="M10" s="237"/>
      <c r="N10" s="239"/>
      <c r="O10" s="84" t="s">
        <v>349</v>
      </c>
      <c r="P10" s="237"/>
    </row>
    <row r="11" spans="1:21" ht="40.35" customHeight="1">
      <c r="A11" s="84" t="s">
        <v>350</v>
      </c>
      <c r="B11" s="237"/>
      <c r="C11" s="239"/>
      <c r="D11" s="84" t="s">
        <v>351</v>
      </c>
      <c r="E11" s="237"/>
      <c r="F11" s="84" t="s">
        <v>351</v>
      </c>
      <c r="G11" s="237"/>
      <c r="H11" s="84" t="s">
        <v>351</v>
      </c>
      <c r="I11" s="237"/>
      <c r="J11" s="84" t="s">
        <v>351</v>
      </c>
      <c r="K11" s="237"/>
      <c r="L11" s="84" t="s">
        <v>352</v>
      </c>
      <c r="M11" s="237"/>
      <c r="N11" s="239"/>
      <c r="O11" s="84" t="s">
        <v>353</v>
      </c>
      <c r="P11" s="237"/>
      <c r="R11" s="152"/>
      <c r="S11" s="152"/>
      <c r="T11" s="152"/>
      <c r="U11" s="152"/>
    </row>
    <row r="12" spans="1:21" ht="40.35" customHeight="1">
      <c r="A12" s="84" t="s">
        <v>354</v>
      </c>
      <c r="B12" s="237"/>
      <c r="C12" s="239"/>
      <c r="D12" s="84" t="s">
        <v>330</v>
      </c>
      <c r="E12" s="237"/>
      <c r="F12" s="84" t="s">
        <v>330</v>
      </c>
      <c r="G12" s="237"/>
      <c r="H12" s="84" t="s">
        <v>330</v>
      </c>
      <c r="I12" s="237"/>
      <c r="J12" s="84" t="s">
        <v>330</v>
      </c>
      <c r="K12" s="237"/>
      <c r="L12" s="84" t="s">
        <v>355</v>
      </c>
      <c r="M12" s="237"/>
      <c r="N12" s="239"/>
      <c r="O12" s="84" t="s">
        <v>356</v>
      </c>
      <c r="P12" s="237"/>
      <c r="R12" s="152"/>
      <c r="S12" s="152"/>
      <c r="T12" s="152"/>
      <c r="U12" s="152"/>
    </row>
    <row r="13" spans="1:21" ht="40.35" customHeight="1">
      <c r="A13" s="158" t="s">
        <v>357</v>
      </c>
      <c r="B13" s="241"/>
      <c r="C13" s="240"/>
      <c r="D13" s="158" t="s">
        <v>358</v>
      </c>
      <c r="E13" s="241"/>
      <c r="J13" s="85"/>
      <c r="K13" s="85"/>
      <c r="L13" s="85"/>
      <c r="M13" s="85"/>
      <c r="N13" s="85"/>
      <c r="O13" s="158" t="s">
        <v>359</v>
      </c>
      <c r="P13" s="241"/>
    </row>
    <row r="14" spans="1:21" ht="46.7" customHeight="1">
      <c r="A14" s="326" t="s">
        <v>360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8"/>
    </row>
    <row r="15" spans="1:21" ht="31.35" customHeight="1">
      <c r="A15" s="157" t="s">
        <v>326</v>
      </c>
      <c r="B15" s="237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60"/>
    </row>
    <row r="16" spans="1:21" ht="40.35" customHeight="1">
      <c r="A16" s="331" t="s">
        <v>361</v>
      </c>
      <c r="B16" s="332"/>
      <c r="C16" s="332"/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  <c r="O16" s="332"/>
      <c r="P16" s="333"/>
    </row>
    <row r="17" spans="1:16" ht="40.35" customHeight="1">
      <c r="A17" s="323" t="s">
        <v>337</v>
      </c>
      <c r="B17" s="324"/>
      <c r="C17" s="238" t="s">
        <v>338</v>
      </c>
      <c r="D17" s="323" t="s">
        <v>339</v>
      </c>
      <c r="E17" s="324"/>
      <c r="F17" s="323" t="s">
        <v>340</v>
      </c>
      <c r="G17" s="324"/>
      <c r="H17" s="323" t="s">
        <v>341</v>
      </c>
      <c r="I17" s="324"/>
      <c r="J17" s="323" t="s">
        <v>342</v>
      </c>
      <c r="K17" s="324"/>
      <c r="L17" s="323" t="s">
        <v>343</v>
      </c>
      <c r="M17" s="324"/>
      <c r="N17" s="238" t="s">
        <v>338</v>
      </c>
      <c r="O17" s="323" t="s">
        <v>344</v>
      </c>
      <c r="P17" s="324"/>
    </row>
    <row r="18" spans="1:16" ht="40.35" customHeight="1">
      <c r="A18" s="84" t="s">
        <v>347</v>
      </c>
      <c r="B18" s="237"/>
      <c r="C18" s="239"/>
      <c r="D18" s="84" t="s">
        <v>328</v>
      </c>
      <c r="E18" s="237"/>
      <c r="F18" s="84" t="s">
        <v>328</v>
      </c>
      <c r="G18" s="237"/>
      <c r="H18" s="84" t="s">
        <v>328</v>
      </c>
      <c r="I18" s="237"/>
      <c r="J18" s="84" t="s">
        <v>328</v>
      </c>
      <c r="K18" s="237"/>
      <c r="L18" s="84" t="s">
        <v>348</v>
      </c>
      <c r="M18" s="237"/>
      <c r="N18" s="239"/>
      <c r="O18" s="84" t="s">
        <v>349</v>
      </c>
      <c r="P18" s="237"/>
    </row>
    <row r="19" spans="1:16" ht="40.35" customHeight="1">
      <c r="A19" s="84" t="s">
        <v>350</v>
      </c>
      <c r="B19" s="237"/>
      <c r="C19" s="239"/>
      <c r="D19" s="84" t="s">
        <v>351</v>
      </c>
      <c r="E19" s="237"/>
      <c r="F19" s="84" t="s">
        <v>351</v>
      </c>
      <c r="G19" s="237"/>
      <c r="H19" s="84" t="s">
        <v>351</v>
      </c>
      <c r="I19" s="237"/>
      <c r="J19" s="84" t="s">
        <v>351</v>
      </c>
      <c r="K19" s="237"/>
      <c r="L19" s="84" t="s">
        <v>352</v>
      </c>
      <c r="M19" s="237"/>
      <c r="N19" s="239"/>
      <c r="O19" s="84" t="s">
        <v>353</v>
      </c>
      <c r="P19" s="237"/>
    </row>
    <row r="20" spans="1:16" ht="40.35" customHeight="1">
      <c r="A20" s="84" t="s">
        <v>354</v>
      </c>
      <c r="B20" s="237"/>
      <c r="C20" s="239"/>
      <c r="D20" s="84" t="s">
        <v>330</v>
      </c>
      <c r="E20" s="237"/>
      <c r="F20" s="84" t="s">
        <v>330</v>
      </c>
      <c r="G20" s="237"/>
      <c r="H20" s="84" t="s">
        <v>330</v>
      </c>
      <c r="I20" s="237"/>
      <c r="J20" s="84" t="s">
        <v>330</v>
      </c>
      <c r="K20" s="237"/>
      <c r="L20" s="84" t="s">
        <v>355</v>
      </c>
      <c r="M20" s="237"/>
      <c r="N20" s="239"/>
      <c r="O20" s="84" t="s">
        <v>356</v>
      </c>
      <c r="P20" s="237"/>
    </row>
    <row r="21" spans="1:16" ht="40.35" customHeight="1">
      <c r="A21" s="158" t="s">
        <v>357</v>
      </c>
      <c r="B21" s="241"/>
      <c r="C21" s="240"/>
      <c r="D21" s="158" t="s">
        <v>358</v>
      </c>
      <c r="E21" s="241"/>
      <c r="J21" s="85"/>
      <c r="K21" s="85"/>
      <c r="L21" s="85"/>
      <c r="M21" s="85"/>
      <c r="N21" s="85"/>
      <c r="O21" s="158" t="s">
        <v>359</v>
      </c>
      <c r="P21" s="241"/>
    </row>
    <row r="22" spans="1:16" ht="40.35" customHeight="1">
      <c r="A22" s="326" t="s">
        <v>360</v>
      </c>
      <c r="B22" s="327"/>
      <c r="C22" s="327"/>
      <c r="D22" s="327"/>
      <c r="E22" s="327"/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328"/>
    </row>
    <row r="23" spans="1:16" ht="40.35" customHeight="1"/>
    <row r="24" spans="1:16" ht="40.35" customHeight="1"/>
    <row r="25" spans="1:16" ht="40.35" customHeight="1"/>
  </sheetData>
  <mergeCells count="22">
    <mergeCell ref="L17:M17"/>
    <mergeCell ref="O17:P17"/>
    <mergeCell ref="A22:P22"/>
    <mergeCell ref="R6:R7"/>
    <mergeCell ref="A14:P14"/>
    <mergeCell ref="A8:P8"/>
    <mergeCell ref="A9:B9"/>
    <mergeCell ref="D9:E9"/>
    <mergeCell ref="F9:G9"/>
    <mergeCell ref="H9:I9"/>
    <mergeCell ref="J9:K9"/>
    <mergeCell ref="L9:M9"/>
    <mergeCell ref="O9:P9"/>
    <mergeCell ref="A16:P16"/>
    <mergeCell ref="A17:B17"/>
    <mergeCell ref="D17:E17"/>
    <mergeCell ref="B1:H1"/>
    <mergeCell ref="B2:H2"/>
    <mergeCell ref="F17:G17"/>
    <mergeCell ref="H17:I17"/>
    <mergeCell ref="J17:K17"/>
    <mergeCell ref="A4:D4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4" r:id="rId4" name="Check Box 6">
              <controlPr defaultSize="0" autoFill="0" autoLine="0" autoPict="0">
                <anchor moveWithCells="1">
                  <from>
                    <xdr:col>1</xdr:col>
                    <xdr:colOff>139700</xdr:colOff>
                    <xdr:row>9</xdr:row>
                    <xdr:rowOff>177800</xdr:rowOff>
                  </from>
                  <to>
                    <xdr:col>1</xdr:col>
                    <xdr:colOff>406400</xdr:colOff>
                    <xdr:row>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5" name="Check Box 10">
              <controlPr defaultSize="0" autoFill="0" autoLine="0" autoPict="0">
                <anchor moveWithCells="1">
                  <from>
                    <xdr:col>6</xdr:col>
                    <xdr:colOff>114300</xdr:colOff>
                    <xdr:row>10</xdr:row>
                    <xdr:rowOff>63500</xdr:rowOff>
                  </from>
                  <to>
                    <xdr:col>6</xdr:col>
                    <xdr:colOff>406400</xdr:colOff>
                    <xdr:row>10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6" name="Check Box 11">
              <controlPr defaultSize="0" autoFill="0" autoLine="0" autoPict="0">
                <anchor moveWithCells="1">
                  <from>
                    <xdr:col>6</xdr:col>
                    <xdr:colOff>114300</xdr:colOff>
                    <xdr:row>11</xdr:row>
                    <xdr:rowOff>76200</xdr:rowOff>
                  </from>
                  <to>
                    <xdr:col>6</xdr:col>
                    <xdr:colOff>406400</xdr:colOff>
                    <xdr:row>12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7" name="Check Box 12">
              <controlPr defaultSize="0" autoFill="0" autoLine="0" autoPict="0">
                <anchor moveWithCells="1">
                  <from>
                    <xdr:col>6</xdr:col>
                    <xdr:colOff>101600</xdr:colOff>
                    <xdr:row>9</xdr:row>
                    <xdr:rowOff>152400</xdr:rowOff>
                  </from>
                  <to>
                    <xdr:col>6</xdr:col>
                    <xdr:colOff>381000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8" name="Check Box 13">
              <controlPr defaultSize="0" autoFill="0" autoLine="0" autoPict="0">
                <anchor moveWithCells="1">
                  <from>
                    <xdr:col>8</xdr:col>
                    <xdr:colOff>114300</xdr:colOff>
                    <xdr:row>10</xdr:row>
                    <xdr:rowOff>114300</xdr:rowOff>
                  </from>
                  <to>
                    <xdr:col>8</xdr:col>
                    <xdr:colOff>406400</xdr:colOff>
                    <xdr:row>10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9" name="Check Box 14">
              <controlPr defaultSize="0" autoFill="0" autoLine="0" autoPict="0">
                <anchor moveWithCells="1">
                  <from>
                    <xdr:col>8</xdr:col>
                    <xdr:colOff>114300</xdr:colOff>
                    <xdr:row>11</xdr:row>
                    <xdr:rowOff>76200</xdr:rowOff>
                  </from>
                  <to>
                    <xdr:col>8</xdr:col>
                    <xdr:colOff>406400</xdr:colOff>
                    <xdr:row>11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0" name="Check Box 16">
              <controlPr defaultSize="0" autoFill="0" autoLine="0" autoPict="0">
                <anchor moveWithCells="1">
                  <from>
                    <xdr:col>8</xdr:col>
                    <xdr:colOff>139700</xdr:colOff>
                    <xdr:row>9</xdr:row>
                    <xdr:rowOff>114300</xdr:rowOff>
                  </from>
                  <to>
                    <xdr:col>8</xdr:col>
                    <xdr:colOff>406400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11" name="Check Box 17">
              <controlPr defaultSize="0" autoFill="0" autoLine="0" autoPict="0">
                <anchor moveWithCells="1">
                  <from>
                    <xdr:col>10</xdr:col>
                    <xdr:colOff>114300</xdr:colOff>
                    <xdr:row>10</xdr:row>
                    <xdr:rowOff>101600</xdr:rowOff>
                  </from>
                  <to>
                    <xdr:col>10</xdr:col>
                    <xdr:colOff>406400</xdr:colOff>
                    <xdr:row>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12" name="Check Box 18">
              <controlPr defaultSize="0" autoFill="0" autoLine="0" autoPict="0">
                <anchor moveWithCells="1">
                  <from>
                    <xdr:col>10</xdr:col>
                    <xdr:colOff>114300</xdr:colOff>
                    <xdr:row>11</xdr:row>
                    <xdr:rowOff>25400</xdr:rowOff>
                  </from>
                  <to>
                    <xdr:col>10</xdr:col>
                    <xdr:colOff>406400</xdr:colOff>
                    <xdr:row>12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3" name="Check Box 19">
              <controlPr defaultSize="0" autoFill="0" autoLine="0" autoPict="0">
                <anchor moveWithCells="1">
                  <from>
                    <xdr:col>10</xdr:col>
                    <xdr:colOff>139700</xdr:colOff>
                    <xdr:row>9</xdr:row>
                    <xdr:rowOff>139700</xdr:rowOff>
                  </from>
                  <to>
                    <xdr:col>10</xdr:col>
                    <xdr:colOff>419100</xdr:colOff>
                    <xdr:row>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4" name="Check Box 20">
              <controlPr defaultSize="0" autoFill="0" autoLine="0" autoPict="0">
                <anchor moveWithCells="1">
                  <from>
                    <xdr:col>12</xdr:col>
                    <xdr:colOff>152400</xdr:colOff>
                    <xdr:row>8</xdr:row>
                    <xdr:rowOff>330200</xdr:rowOff>
                  </from>
                  <to>
                    <xdr:col>12</xdr:col>
                    <xdr:colOff>444500</xdr:colOff>
                    <xdr:row>10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5" name="Check Box 21">
              <controlPr defaultSize="0" autoFill="0" autoLine="0" autoPict="0">
                <anchor moveWithCells="1">
                  <from>
                    <xdr:col>12</xdr:col>
                    <xdr:colOff>177800</xdr:colOff>
                    <xdr:row>9</xdr:row>
                    <xdr:rowOff>444500</xdr:rowOff>
                  </from>
                  <to>
                    <xdr:col>12</xdr:col>
                    <xdr:colOff>457200</xdr:colOff>
                    <xdr:row>10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16" name="Check Box 22">
              <controlPr defaultSize="0" autoFill="0" autoLine="0" autoPict="0">
                <anchor moveWithCells="1">
                  <from>
                    <xdr:col>15</xdr:col>
                    <xdr:colOff>101600</xdr:colOff>
                    <xdr:row>8</xdr:row>
                    <xdr:rowOff>292100</xdr:rowOff>
                  </from>
                  <to>
                    <xdr:col>15</xdr:col>
                    <xdr:colOff>381000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17" name="Check Box 44">
              <controlPr defaultSize="0" autoFill="0" autoLine="0" autoPict="0">
                <anchor moveWithCells="1">
                  <from>
                    <xdr:col>2</xdr:col>
                    <xdr:colOff>114300</xdr:colOff>
                    <xdr:row>10</xdr:row>
                    <xdr:rowOff>38100</xdr:rowOff>
                  </from>
                  <to>
                    <xdr:col>2</xdr:col>
                    <xdr:colOff>406400</xdr:colOff>
                    <xdr:row>10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18" name="Check Box 46">
              <controlPr defaultSize="0" autoFill="0" autoLine="0" autoPict="0">
                <anchor moveWithCells="1">
                  <from>
                    <xdr:col>2</xdr:col>
                    <xdr:colOff>139700</xdr:colOff>
                    <xdr:row>9</xdr:row>
                    <xdr:rowOff>177800</xdr:rowOff>
                  </from>
                  <to>
                    <xdr:col>2</xdr:col>
                    <xdr:colOff>406400</xdr:colOff>
                    <xdr:row>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19" name="Check Box 47">
              <controlPr defaultSize="0" autoFill="0" autoLine="0" autoPict="0">
                <anchor moveWithCells="1">
                  <from>
                    <xdr:col>13</xdr:col>
                    <xdr:colOff>177800</xdr:colOff>
                    <xdr:row>10</xdr:row>
                    <xdr:rowOff>63500</xdr:rowOff>
                  </from>
                  <to>
                    <xdr:col>13</xdr:col>
                    <xdr:colOff>444500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0" name="Check Box 48">
              <controlPr defaultSize="0" autoFill="0" autoLine="0" autoPict="0">
                <anchor moveWithCells="1">
                  <from>
                    <xdr:col>13</xdr:col>
                    <xdr:colOff>139700</xdr:colOff>
                    <xdr:row>9</xdr:row>
                    <xdr:rowOff>177800</xdr:rowOff>
                  </from>
                  <to>
                    <xdr:col>13</xdr:col>
                    <xdr:colOff>393700</xdr:colOff>
                    <xdr:row>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1" name="Check Box 52">
              <controlPr defaultSize="0" autoFill="0" autoLine="0" autoPict="0">
                <anchor moveWithCells="1">
                  <from>
                    <xdr:col>12</xdr:col>
                    <xdr:colOff>139700</xdr:colOff>
                    <xdr:row>11</xdr:row>
                    <xdr:rowOff>177800</xdr:rowOff>
                  </from>
                  <to>
                    <xdr:col>12</xdr:col>
                    <xdr:colOff>393700</xdr:colOff>
                    <xdr:row>11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22" name="Check Box 53">
              <controlPr defaultSize="0" autoFill="0" autoLine="0" autoPict="0">
                <anchor moveWithCells="1">
                  <from>
                    <xdr:col>13</xdr:col>
                    <xdr:colOff>139700</xdr:colOff>
                    <xdr:row>11</xdr:row>
                    <xdr:rowOff>177800</xdr:rowOff>
                  </from>
                  <to>
                    <xdr:col>13</xdr:col>
                    <xdr:colOff>393700</xdr:colOff>
                    <xdr:row>11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23" name="Check Box 54">
              <controlPr defaultSize="0" autoFill="0" autoLine="0" autoPict="0">
                <anchor moveWithCells="1">
                  <from>
                    <xdr:col>1</xdr:col>
                    <xdr:colOff>101600</xdr:colOff>
                    <xdr:row>5</xdr:row>
                    <xdr:rowOff>76200</xdr:rowOff>
                  </from>
                  <to>
                    <xdr:col>1</xdr:col>
                    <xdr:colOff>355600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24" name="Check Box 55">
              <controlPr defaultSize="0" autoFill="0" autoLine="0" autoPict="0">
                <anchor moveWithCells="1">
                  <from>
                    <xdr:col>1</xdr:col>
                    <xdr:colOff>139700</xdr:colOff>
                    <xdr:row>10</xdr:row>
                    <xdr:rowOff>177800</xdr:rowOff>
                  </from>
                  <to>
                    <xdr:col>1</xdr:col>
                    <xdr:colOff>406400</xdr:colOff>
                    <xdr:row>10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25" name="Check Box 56">
              <controlPr defaultSize="0" autoFill="0" autoLine="0" autoPict="0">
                <anchor moveWithCells="1">
                  <from>
                    <xdr:col>1</xdr:col>
                    <xdr:colOff>139700</xdr:colOff>
                    <xdr:row>11</xdr:row>
                    <xdr:rowOff>177800</xdr:rowOff>
                  </from>
                  <to>
                    <xdr:col>1</xdr:col>
                    <xdr:colOff>406400</xdr:colOff>
                    <xdr:row>11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26" name="Check Box 57">
              <controlPr defaultSize="0" autoFill="0" autoLine="0" autoPict="0">
                <anchor moveWithCells="1">
                  <from>
                    <xdr:col>1</xdr:col>
                    <xdr:colOff>139700</xdr:colOff>
                    <xdr:row>12</xdr:row>
                    <xdr:rowOff>177800</xdr:rowOff>
                  </from>
                  <to>
                    <xdr:col>1</xdr:col>
                    <xdr:colOff>406400</xdr:colOff>
                    <xdr:row>12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27" name="Check Box 58">
              <controlPr defaultSize="0" autoFill="0" autoLine="0" autoPict="0">
                <anchor moveWithCells="1">
                  <from>
                    <xdr:col>4</xdr:col>
                    <xdr:colOff>139700</xdr:colOff>
                    <xdr:row>9</xdr:row>
                    <xdr:rowOff>177800</xdr:rowOff>
                  </from>
                  <to>
                    <xdr:col>4</xdr:col>
                    <xdr:colOff>406400</xdr:colOff>
                    <xdr:row>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28" name="Check Box 59">
              <controlPr defaultSize="0" autoFill="0" autoLine="0" autoPict="0">
                <anchor moveWithCells="1">
                  <from>
                    <xdr:col>4</xdr:col>
                    <xdr:colOff>139700</xdr:colOff>
                    <xdr:row>10</xdr:row>
                    <xdr:rowOff>177800</xdr:rowOff>
                  </from>
                  <to>
                    <xdr:col>4</xdr:col>
                    <xdr:colOff>406400</xdr:colOff>
                    <xdr:row>10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29" name="Check Box 60">
              <controlPr defaultSize="0" autoFill="0" autoLine="0" autoPict="0">
                <anchor moveWithCells="1">
                  <from>
                    <xdr:col>4</xdr:col>
                    <xdr:colOff>139700</xdr:colOff>
                    <xdr:row>11</xdr:row>
                    <xdr:rowOff>177800</xdr:rowOff>
                  </from>
                  <to>
                    <xdr:col>4</xdr:col>
                    <xdr:colOff>406400</xdr:colOff>
                    <xdr:row>11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0" name="Check Box 61">
              <controlPr defaultSize="0" autoFill="0" autoLine="0" autoPict="0">
                <anchor moveWithCells="1">
                  <from>
                    <xdr:col>4</xdr:col>
                    <xdr:colOff>139700</xdr:colOff>
                    <xdr:row>12</xdr:row>
                    <xdr:rowOff>177800</xdr:rowOff>
                  </from>
                  <to>
                    <xdr:col>4</xdr:col>
                    <xdr:colOff>406400</xdr:colOff>
                    <xdr:row>12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1" name="Check Box 62">
              <controlPr defaultSize="0" autoFill="0" autoLine="0" autoPict="0">
                <anchor moveWithCells="1">
                  <from>
                    <xdr:col>15</xdr:col>
                    <xdr:colOff>139700</xdr:colOff>
                    <xdr:row>10</xdr:row>
                    <xdr:rowOff>177800</xdr:rowOff>
                  </from>
                  <to>
                    <xdr:col>15</xdr:col>
                    <xdr:colOff>406400</xdr:colOff>
                    <xdr:row>10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32" name="Check Box 63">
              <controlPr defaultSize="0" autoFill="0" autoLine="0" autoPict="0">
                <anchor moveWithCells="1">
                  <from>
                    <xdr:col>15</xdr:col>
                    <xdr:colOff>139700</xdr:colOff>
                    <xdr:row>11</xdr:row>
                    <xdr:rowOff>177800</xdr:rowOff>
                  </from>
                  <to>
                    <xdr:col>15</xdr:col>
                    <xdr:colOff>406400</xdr:colOff>
                    <xdr:row>11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33" name="Check Box 64">
              <controlPr defaultSize="0" autoFill="0" autoLine="0" autoPict="0">
                <anchor moveWithCells="1">
                  <from>
                    <xdr:col>15</xdr:col>
                    <xdr:colOff>139700</xdr:colOff>
                    <xdr:row>12</xdr:row>
                    <xdr:rowOff>177800</xdr:rowOff>
                  </from>
                  <to>
                    <xdr:col>15</xdr:col>
                    <xdr:colOff>406400</xdr:colOff>
                    <xdr:row>12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34" name="Check Box 68">
              <controlPr defaultSize="0" autoFill="0" autoLine="0" autoPict="0">
                <anchor moveWithCells="1">
                  <from>
                    <xdr:col>2</xdr:col>
                    <xdr:colOff>139700</xdr:colOff>
                    <xdr:row>11</xdr:row>
                    <xdr:rowOff>177800</xdr:rowOff>
                  </from>
                  <to>
                    <xdr:col>2</xdr:col>
                    <xdr:colOff>406400</xdr:colOff>
                    <xdr:row>11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35" name="Check Box 69">
              <controlPr defaultSize="0" autoFill="0" autoLine="0" autoPict="0">
                <anchor moveWithCells="1">
                  <from>
                    <xdr:col>2</xdr:col>
                    <xdr:colOff>139700</xdr:colOff>
                    <xdr:row>12</xdr:row>
                    <xdr:rowOff>177800</xdr:rowOff>
                  </from>
                  <to>
                    <xdr:col>2</xdr:col>
                    <xdr:colOff>406400</xdr:colOff>
                    <xdr:row>12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9" r:id="rId36" name="Check Box 101">
              <controlPr defaultSize="0" autoFill="0" autoLine="0" autoPict="0">
                <anchor moveWithCells="1">
                  <from>
                    <xdr:col>1</xdr:col>
                    <xdr:colOff>139700</xdr:colOff>
                    <xdr:row>17</xdr:row>
                    <xdr:rowOff>177800</xdr:rowOff>
                  </from>
                  <to>
                    <xdr:col>1</xdr:col>
                    <xdr:colOff>406400</xdr:colOff>
                    <xdr:row>17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0" r:id="rId37" name="Check Box 102">
              <controlPr defaultSize="0" autoFill="0" autoLine="0" autoPict="0">
                <anchor moveWithCells="1">
                  <from>
                    <xdr:col>6</xdr:col>
                    <xdr:colOff>114300</xdr:colOff>
                    <xdr:row>18</xdr:row>
                    <xdr:rowOff>63500</xdr:rowOff>
                  </from>
                  <to>
                    <xdr:col>6</xdr:col>
                    <xdr:colOff>406400</xdr:colOff>
                    <xdr:row>18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1" r:id="rId38" name="Check Box 103">
              <controlPr defaultSize="0" autoFill="0" autoLine="0" autoPict="0">
                <anchor moveWithCells="1">
                  <from>
                    <xdr:col>6</xdr:col>
                    <xdr:colOff>114300</xdr:colOff>
                    <xdr:row>19</xdr:row>
                    <xdr:rowOff>76200</xdr:rowOff>
                  </from>
                  <to>
                    <xdr:col>6</xdr:col>
                    <xdr:colOff>406400</xdr:colOff>
                    <xdr:row>20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2" r:id="rId39" name="Check Box 104">
              <controlPr defaultSize="0" autoFill="0" autoLine="0" autoPict="0">
                <anchor moveWithCells="1">
                  <from>
                    <xdr:col>6</xdr:col>
                    <xdr:colOff>101600</xdr:colOff>
                    <xdr:row>17</xdr:row>
                    <xdr:rowOff>152400</xdr:rowOff>
                  </from>
                  <to>
                    <xdr:col>6</xdr:col>
                    <xdr:colOff>381000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3" r:id="rId40" name="Check Box 105">
              <controlPr defaultSize="0" autoFill="0" autoLine="0" autoPict="0">
                <anchor moveWithCells="1">
                  <from>
                    <xdr:col>8</xdr:col>
                    <xdr:colOff>114300</xdr:colOff>
                    <xdr:row>18</xdr:row>
                    <xdr:rowOff>114300</xdr:rowOff>
                  </from>
                  <to>
                    <xdr:col>8</xdr:col>
                    <xdr:colOff>406400</xdr:colOff>
                    <xdr:row>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4" r:id="rId41" name="Check Box 106">
              <controlPr defaultSize="0" autoFill="0" autoLine="0" autoPict="0">
                <anchor moveWithCells="1">
                  <from>
                    <xdr:col>8</xdr:col>
                    <xdr:colOff>114300</xdr:colOff>
                    <xdr:row>19</xdr:row>
                    <xdr:rowOff>76200</xdr:rowOff>
                  </from>
                  <to>
                    <xdr:col>8</xdr:col>
                    <xdr:colOff>406400</xdr:colOff>
                    <xdr:row>19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r:id="rId42" name="Check Box 107">
              <controlPr defaultSize="0" autoFill="0" autoLine="0" autoPict="0">
                <anchor moveWithCells="1">
                  <from>
                    <xdr:col>8</xdr:col>
                    <xdr:colOff>139700</xdr:colOff>
                    <xdr:row>17</xdr:row>
                    <xdr:rowOff>114300</xdr:rowOff>
                  </from>
                  <to>
                    <xdr:col>8</xdr:col>
                    <xdr:colOff>393700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r:id="rId43" name="Check Box 108">
              <controlPr defaultSize="0" autoFill="0" autoLine="0" autoPict="0">
                <anchor moveWithCells="1">
                  <from>
                    <xdr:col>10</xdr:col>
                    <xdr:colOff>114300</xdr:colOff>
                    <xdr:row>18</xdr:row>
                    <xdr:rowOff>101600</xdr:rowOff>
                  </from>
                  <to>
                    <xdr:col>10</xdr:col>
                    <xdr:colOff>406400</xdr:colOff>
                    <xdr:row>18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7" r:id="rId44" name="Check Box 109">
              <controlPr defaultSize="0" autoFill="0" autoLine="0" autoPict="0">
                <anchor moveWithCells="1">
                  <from>
                    <xdr:col>10</xdr:col>
                    <xdr:colOff>114300</xdr:colOff>
                    <xdr:row>19</xdr:row>
                    <xdr:rowOff>25400</xdr:rowOff>
                  </from>
                  <to>
                    <xdr:col>10</xdr:col>
                    <xdr:colOff>406400</xdr:colOff>
                    <xdr:row>20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8" r:id="rId45" name="Check Box 110">
              <controlPr defaultSize="0" autoFill="0" autoLine="0" autoPict="0">
                <anchor moveWithCells="1">
                  <from>
                    <xdr:col>10</xdr:col>
                    <xdr:colOff>139700</xdr:colOff>
                    <xdr:row>17</xdr:row>
                    <xdr:rowOff>139700</xdr:rowOff>
                  </from>
                  <to>
                    <xdr:col>10</xdr:col>
                    <xdr:colOff>419100</xdr:colOff>
                    <xdr:row>17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9" r:id="rId46" name="Check Box 111">
              <controlPr defaultSize="0" autoFill="0" autoLine="0" autoPict="0">
                <anchor moveWithCells="1">
                  <from>
                    <xdr:col>12</xdr:col>
                    <xdr:colOff>152400</xdr:colOff>
                    <xdr:row>16</xdr:row>
                    <xdr:rowOff>330200</xdr:rowOff>
                  </from>
                  <to>
                    <xdr:col>12</xdr:col>
                    <xdr:colOff>431800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0" r:id="rId47" name="Check Box 112">
              <controlPr defaultSize="0" autoFill="0" autoLine="0" autoPict="0">
                <anchor moveWithCells="1">
                  <from>
                    <xdr:col>12</xdr:col>
                    <xdr:colOff>177800</xdr:colOff>
                    <xdr:row>17</xdr:row>
                    <xdr:rowOff>444500</xdr:rowOff>
                  </from>
                  <to>
                    <xdr:col>12</xdr:col>
                    <xdr:colOff>457200</xdr:colOff>
                    <xdr:row>18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r:id="rId48" name="Check Box 113">
              <controlPr defaultSize="0" autoFill="0" autoLine="0" autoPict="0">
                <anchor moveWithCells="1">
                  <from>
                    <xdr:col>15</xdr:col>
                    <xdr:colOff>101600</xdr:colOff>
                    <xdr:row>16</xdr:row>
                    <xdr:rowOff>292100</xdr:rowOff>
                  </from>
                  <to>
                    <xdr:col>15</xdr:col>
                    <xdr:colOff>381000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2" r:id="rId49" name="Check Box 114">
              <controlPr defaultSize="0" autoFill="0" autoLine="0" autoPict="0">
                <anchor moveWithCells="1">
                  <from>
                    <xdr:col>2</xdr:col>
                    <xdr:colOff>114300</xdr:colOff>
                    <xdr:row>18</xdr:row>
                    <xdr:rowOff>38100</xdr:rowOff>
                  </from>
                  <to>
                    <xdr:col>2</xdr:col>
                    <xdr:colOff>393700</xdr:colOff>
                    <xdr:row>18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r:id="rId50" name="Check Box 115">
              <controlPr defaultSize="0" autoFill="0" autoLine="0" autoPict="0">
                <anchor moveWithCells="1">
                  <from>
                    <xdr:col>2</xdr:col>
                    <xdr:colOff>139700</xdr:colOff>
                    <xdr:row>17</xdr:row>
                    <xdr:rowOff>177800</xdr:rowOff>
                  </from>
                  <to>
                    <xdr:col>2</xdr:col>
                    <xdr:colOff>393700</xdr:colOff>
                    <xdr:row>17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r:id="rId51" name="Check Box 116">
              <controlPr defaultSize="0" autoFill="0" autoLine="0" autoPict="0">
                <anchor moveWithCells="1">
                  <from>
                    <xdr:col>13</xdr:col>
                    <xdr:colOff>177800</xdr:colOff>
                    <xdr:row>18</xdr:row>
                    <xdr:rowOff>63500</xdr:rowOff>
                  </from>
                  <to>
                    <xdr:col>13</xdr:col>
                    <xdr:colOff>444500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r:id="rId52" name="Check Box 117">
              <controlPr defaultSize="0" autoFill="0" autoLine="0" autoPict="0">
                <anchor moveWithCells="1">
                  <from>
                    <xdr:col>13</xdr:col>
                    <xdr:colOff>139700</xdr:colOff>
                    <xdr:row>17</xdr:row>
                    <xdr:rowOff>177800</xdr:rowOff>
                  </from>
                  <to>
                    <xdr:col>13</xdr:col>
                    <xdr:colOff>393700</xdr:colOff>
                    <xdr:row>17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r:id="rId53" name="Check Box 118">
              <controlPr defaultSize="0" autoFill="0" autoLine="0" autoPict="0">
                <anchor moveWithCells="1">
                  <from>
                    <xdr:col>12</xdr:col>
                    <xdr:colOff>139700</xdr:colOff>
                    <xdr:row>19</xdr:row>
                    <xdr:rowOff>177800</xdr:rowOff>
                  </from>
                  <to>
                    <xdr:col>12</xdr:col>
                    <xdr:colOff>393700</xdr:colOff>
                    <xdr:row>19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r:id="rId54" name="Check Box 119">
              <controlPr defaultSize="0" autoFill="0" autoLine="0" autoPict="0">
                <anchor moveWithCells="1">
                  <from>
                    <xdr:col>13</xdr:col>
                    <xdr:colOff>139700</xdr:colOff>
                    <xdr:row>19</xdr:row>
                    <xdr:rowOff>177800</xdr:rowOff>
                  </from>
                  <to>
                    <xdr:col>13</xdr:col>
                    <xdr:colOff>393700</xdr:colOff>
                    <xdr:row>19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8" r:id="rId55" name="Check Box 120">
              <controlPr defaultSize="0" autoFill="0" autoLine="0" autoPict="0">
                <anchor moveWithCells="1">
                  <from>
                    <xdr:col>1</xdr:col>
                    <xdr:colOff>139700</xdr:colOff>
                    <xdr:row>18</xdr:row>
                    <xdr:rowOff>177800</xdr:rowOff>
                  </from>
                  <to>
                    <xdr:col>1</xdr:col>
                    <xdr:colOff>393700</xdr:colOff>
                    <xdr:row>18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9" r:id="rId56" name="Check Box 121">
              <controlPr defaultSize="0" autoFill="0" autoLine="0" autoPict="0">
                <anchor moveWithCells="1">
                  <from>
                    <xdr:col>1</xdr:col>
                    <xdr:colOff>139700</xdr:colOff>
                    <xdr:row>19</xdr:row>
                    <xdr:rowOff>177800</xdr:rowOff>
                  </from>
                  <to>
                    <xdr:col>1</xdr:col>
                    <xdr:colOff>393700</xdr:colOff>
                    <xdr:row>19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0" r:id="rId57" name="Check Box 122">
              <controlPr defaultSize="0" autoFill="0" autoLine="0" autoPict="0">
                <anchor moveWithCells="1">
                  <from>
                    <xdr:col>1</xdr:col>
                    <xdr:colOff>139700</xdr:colOff>
                    <xdr:row>20</xdr:row>
                    <xdr:rowOff>177800</xdr:rowOff>
                  </from>
                  <to>
                    <xdr:col>1</xdr:col>
                    <xdr:colOff>393700</xdr:colOff>
                    <xdr:row>20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1" r:id="rId58" name="Check Box 123">
              <controlPr defaultSize="0" autoFill="0" autoLine="0" autoPict="0">
                <anchor moveWithCells="1">
                  <from>
                    <xdr:col>4</xdr:col>
                    <xdr:colOff>139700</xdr:colOff>
                    <xdr:row>17</xdr:row>
                    <xdr:rowOff>177800</xdr:rowOff>
                  </from>
                  <to>
                    <xdr:col>4</xdr:col>
                    <xdr:colOff>393700</xdr:colOff>
                    <xdr:row>17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2" r:id="rId59" name="Check Box 124">
              <controlPr defaultSize="0" autoFill="0" autoLine="0" autoPict="0">
                <anchor moveWithCells="1">
                  <from>
                    <xdr:col>4</xdr:col>
                    <xdr:colOff>139700</xdr:colOff>
                    <xdr:row>18</xdr:row>
                    <xdr:rowOff>177800</xdr:rowOff>
                  </from>
                  <to>
                    <xdr:col>4</xdr:col>
                    <xdr:colOff>406400</xdr:colOff>
                    <xdr:row>18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3" r:id="rId60" name="Check Box 125">
              <controlPr defaultSize="0" autoFill="0" autoLine="0" autoPict="0">
                <anchor moveWithCells="1">
                  <from>
                    <xdr:col>4</xdr:col>
                    <xdr:colOff>139700</xdr:colOff>
                    <xdr:row>19</xdr:row>
                    <xdr:rowOff>177800</xdr:rowOff>
                  </from>
                  <to>
                    <xdr:col>4</xdr:col>
                    <xdr:colOff>406400</xdr:colOff>
                    <xdr:row>19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4" r:id="rId61" name="Check Box 126">
              <controlPr defaultSize="0" autoFill="0" autoLine="0" autoPict="0">
                <anchor moveWithCells="1">
                  <from>
                    <xdr:col>4</xdr:col>
                    <xdr:colOff>139700</xdr:colOff>
                    <xdr:row>20</xdr:row>
                    <xdr:rowOff>177800</xdr:rowOff>
                  </from>
                  <to>
                    <xdr:col>4</xdr:col>
                    <xdr:colOff>406400</xdr:colOff>
                    <xdr:row>20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5" r:id="rId62" name="Check Box 127">
              <controlPr defaultSize="0" autoFill="0" autoLine="0" autoPict="0">
                <anchor moveWithCells="1">
                  <from>
                    <xdr:col>15</xdr:col>
                    <xdr:colOff>139700</xdr:colOff>
                    <xdr:row>18</xdr:row>
                    <xdr:rowOff>177800</xdr:rowOff>
                  </from>
                  <to>
                    <xdr:col>15</xdr:col>
                    <xdr:colOff>393700</xdr:colOff>
                    <xdr:row>18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6" r:id="rId63" name="Check Box 128">
              <controlPr defaultSize="0" autoFill="0" autoLine="0" autoPict="0">
                <anchor moveWithCells="1">
                  <from>
                    <xdr:col>15</xdr:col>
                    <xdr:colOff>139700</xdr:colOff>
                    <xdr:row>19</xdr:row>
                    <xdr:rowOff>177800</xdr:rowOff>
                  </from>
                  <to>
                    <xdr:col>15</xdr:col>
                    <xdr:colOff>393700</xdr:colOff>
                    <xdr:row>19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7" r:id="rId64" name="Check Box 129">
              <controlPr defaultSize="0" autoFill="0" autoLine="0" autoPict="0">
                <anchor moveWithCells="1">
                  <from>
                    <xdr:col>15</xdr:col>
                    <xdr:colOff>139700</xdr:colOff>
                    <xdr:row>20</xdr:row>
                    <xdr:rowOff>177800</xdr:rowOff>
                  </from>
                  <to>
                    <xdr:col>15</xdr:col>
                    <xdr:colOff>393700</xdr:colOff>
                    <xdr:row>20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8" r:id="rId65" name="Check Box 130">
              <controlPr defaultSize="0" autoFill="0" autoLine="0" autoPict="0">
                <anchor moveWithCells="1">
                  <from>
                    <xdr:col>2</xdr:col>
                    <xdr:colOff>139700</xdr:colOff>
                    <xdr:row>19</xdr:row>
                    <xdr:rowOff>177800</xdr:rowOff>
                  </from>
                  <to>
                    <xdr:col>2</xdr:col>
                    <xdr:colOff>406400</xdr:colOff>
                    <xdr:row>19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9" r:id="rId66" name="Check Box 131">
              <controlPr defaultSize="0" autoFill="0" autoLine="0" autoPict="0">
                <anchor moveWithCells="1">
                  <from>
                    <xdr:col>2</xdr:col>
                    <xdr:colOff>139700</xdr:colOff>
                    <xdr:row>20</xdr:row>
                    <xdr:rowOff>177800</xdr:rowOff>
                  </from>
                  <to>
                    <xdr:col>2</xdr:col>
                    <xdr:colOff>406400</xdr:colOff>
                    <xdr:row>20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0" r:id="rId67" name="Check Box 132">
              <controlPr defaultSize="0" autoFill="0" autoLine="0" autoPict="0">
                <anchor moveWithCells="1">
                  <from>
                    <xdr:col>1</xdr:col>
                    <xdr:colOff>101600</xdr:colOff>
                    <xdr:row>14</xdr:row>
                    <xdr:rowOff>76200</xdr:rowOff>
                  </from>
                  <to>
                    <xdr:col>1</xdr:col>
                    <xdr:colOff>355600</xdr:colOff>
                    <xdr:row>14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99C2-C30B-4499-90DA-A730EB572DA5}">
  <dimension ref="A1:AA8"/>
  <sheetViews>
    <sheetView topLeftCell="Q1" workbookViewId="0">
      <selection activeCell="K8" sqref="K8"/>
    </sheetView>
  </sheetViews>
  <sheetFormatPr defaultColWidth="11.42578125" defaultRowHeight="15"/>
  <cols>
    <col min="5" max="5" width="12.42578125" customWidth="1"/>
    <col min="7" max="7" width="12.85546875" customWidth="1"/>
    <col min="22" max="22" width="18" customWidth="1"/>
    <col min="23" max="24" width="40.140625" customWidth="1"/>
    <col min="25" max="25" width="17.42578125" customWidth="1"/>
    <col min="27" max="27" width="12.42578125" customWidth="1"/>
  </cols>
  <sheetData>
    <row r="1" spans="1:27" s="27" customFormat="1" ht="21">
      <c r="A1"/>
      <c r="B1" s="300" t="s">
        <v>362</v>
      </c>
      <c r="C1" s="300"/>
      <c r="D1" s="300"/>
      <c r="E1" s="300"/>
      <c r="F1" s="300"/>
      <c r="G1" s="300"/>
      <c r="H1" s="300"/>
      <c r="I1" s="10"/>
    </row>
    <row r="2" spans="1:27">
      <c r="B2" s="301" t="s">
        <v>1</v>
      </c>
      <c r="C2" s="301"/>
      <c r="D2" s="301"/>
      <c r="E2" s="301"/>
      <c r="F2" s="301"/>
      <c r="G2" s="301"/>
      <c r="H2" s="301"/>
      <c r="I2" s="10"/>
    </row>
    <row r="3" spans="1:27" ht="14.45" customHeight="1">
      <c r="B3" s="186"/>
      <c r="C3" s="186"/>
      <c r="D3" s="186"/>
      <c r="E3" s="186"/>
      <c r="F3" s="186"/>
      <c r="G3" s="186"/>
      <c r="H3" s="186"/>
      <c r="I3" s="10"/>
    </row>
    <row r="4" spans="1:27" ht="30" customHeight="1">
      <c r="A4" s="176" t="s">
        <v>363</v>
      </c>
      <c r="B4" s="41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24" t="s">
        <v>364</v>
      </c>
      <c r="X4" s="224"/>
      <c r="Y4" s="176" t="s">
        <v>363</v>
      </c>
      <c r="Z4" s="176"/>
      <c r="AA4" s="176"/>
    </row>
    <row r="5" spans="1:27" ht="30" customHeight="1">
      <c r="A5" s="190"/>
      <c r="B5" s="190"/>
      <c r="C5" s="188"/>
      <c r="D5" s="188"/>
      <c r="E5" s="188"/>
      <c r="F5" s="188"/>
      <c r="G5" s="337" t="s">
        <v>365</v>
      </c>
      <c r="H5" s="337" t="s">
        <v>218</v>
      </c>
      <c r="I5" s="337" t="s">
        <v>230</v>
      </c>
      <c r="J5" s="337" t="s">
        <v>366</v>
      </c>
      <c r="K5" s="337" t="s">
        <v>367</v>
      </c>
      <c r="L5" s="337" t="s">
        <v>368</v>
      </c>
      <c r="M5" s="334" t="s">
        <v>369</v>
      </c>
      <c r="N5" s="339"/>
      <c r="O5" s="339"/>
      <c r="P5" s="335"/>
      <c r="Q5" s="334" t="s">
        <v>370</v>
      </c>
      <c r="R5" s="339"/>
      <c r="S5" s="339"/>
      <c r="T5" s="335"/>
      <c r="U5" s="334" t="s">
        <v>37</v>
      </c>
      <c r="V5" s="335"/>
      <c r="W5" s="334" t="s">
        <v>371</v>
      </c>
      <c r="X5" s="339"/>
      <c r="Y5" s="335"/>
      <c r="Z5" s="336" t="s">
        <v>372</v>
      </c>
      <c r="AA5" s="337" t="s">
        <v>373</v>
      </c>
    </row>
    <row r="6" spans="1:27" ht="30" customHeight="1">
      <c r="A6" s="191" t="s">
        <v>374</v>
      </c>
      <c r="B6" s="191" t="s">
        <v>375</v>
      </c>
      <c r="C6" s="189" t="s">
        <v>376</v>
      </c>
      <c r="D6" s="189" t="s">
        <v>377</v>
      </c>
      <c r="E6" s="189" t="s">
        <v>378</v>
      </c>
      <c r="F6" s="189" t="s">
        <v>379</v>
      </c>
      <c r="G6" s="340"/>
      <c r="H6" s="340"/>
      <c r="I6" s="340"/>
      <c r="J6" s="340"/>
      <c r="K6" s="340"/>
      <c r="L6" s="340"/>
      <c r="M6" s="334" t="s">
        <v>380</v>
      </c>
      <c r="N6" s="335"/>
      <c r="O6" s="334" t="s">
        <v>381</v>
      </c>
      <c r="P6" s="335"/>
      <c r="Q6" s="334" t="s">
        <v>380</v>
      </c>
      <c r="R6" s="335"/>
      <c r="S6" s="334" t="s">
        <v>381</v>
      </c>
      <c r="T6" s="335"/>
      <c r="U6" s="197" t="s">
        <v>382</v>
      </c>
      <c r="V6" s="197" t="s">
        <v>383</v>
      </c>
      <c r="W6" s="197" t="s">
        <v>277</v>
      </c>
      <c r="X6" s="197" t="s">
        <v>278</v>
      </c>
      <c r="Y6" s="197" t="s">
        <v>384</v>
      </c>
      <c r="Z6" s="336"/>
      <c r="AA6" s="338"/>
    </row>
    <row r="7" spans="1:27" ht="30" customHeight="1">
      <c r="A7" s="191"/>
      <c r="B7" s="191"/>
      <c r="C7" s="191"/>
      <c r="D7" s="215"/>
      <c r="E7" s="215"/>
      <c r="F7" s="215" t="s">
        <v>51</v>
      </c>
      <c r="G7" s="216" t="s">
        <v>385</v>
      </c>
      <c r="H7" s="216" t="s">
        <v>386</v>
      </c>
      <c r="I7" s="216" t="s">
        <v>387</v>
      </c>
      <c r="J7" s="216" t="s">
        <v>388</v>
      </c>
      <c r="K7" s="216" t="s">
        <v>388</v>
      </c>
      <c r="L7" s="216" t="s">
        <v>388</v>
      </c>
      <c r="M7" s="217" t="s">
        <v>280</v>
      </c>
      <c r="N7" s="217" t="s">
        <v>389</v>
      </c>
      <c r="O7" s="217" t="s">
        <v>280</v>
      </c>
      <c r="P7" s="217" t="s">
        <v>389</v>
      </c>
      <c r="Q7" s="217" t="s">
        <v>280</v>
      </c>
      <c r="R7" s="217" t="s">
        <v>389</v>
      </c>
      <c r="S7" s="217" t="s">
        <v>280</v>
      </c>
      <c r="T7" s="217" t="s">
        <v>389</v>
      </c>
      <c r="U7" s="217" t="s">
        <v>390</v>
      </c>
      <c r="V7" s="217" t="s">
        <v>390</v>
      </c>
      <c r="W7" s="197" t="s">
        <v>389</v>
      </c>
      <c r="X7" s="197" t="s">
        <v>389</v>
      </c>
      <c r="Y7" s="197" t="s">
        <v>391</v>
      </c>
      <c r="Z7" s="197" t="s">
        <v>388</v>
      </c>
      <c r="AA7" s="197" t="s">
        <v>71</v>
      </c>
    </row>
    <row r="8" spans="1:27" ht="53.45" customHeight="1">
      <c r="A8" s="206">
        <f>'Results_sample name'!D17</f>
        <v>0</v>
      </c>
      <c r="B8" s="218">
        <f>'Results_sample name'!D24</f>
        <v>0</v>
      </c>
      <c r="C8" s="161">
        <f>'General information'!D8</f>
        <v>0</v>
      </c>
      <c r="D8" s="206">
        <f>'Results_sample name'!D16</f>
        <v>0</v>
      </c>
      <c r="E8" s="198" t="str">
        <f>'Results_sample name'!D86</f>
        <v xml:space="preserve">lab disintegrator </v>
      </c>
      <c r="F8" s="207">
        <f>'Results_sample name'!M69</f>
        <v>2.5</v>
      </c>
      <c r="G8" s="199" t="s">
        <v>392</v>
      </c>
      <c r="H8" s="200" t="str">
        <f>'Results_sample name'!D49</f>
        <v/>
      </c>
      <c r="I8" s="200">
        <f>'Results_sample name'!D51</f>
        <v>0</v>
      </c>
      <c r="J8" s="214">
        <f>'Results_sample name'!D32</f>
        <v>0</v>
      </c>
      <c r="K8" s="214" t="e">
        <f>'Results_sample name'!D39</f>
        <v>#DIV/0!</v>
      </c>
      <c r="L8" s="232" t="e">
        <f>J8+K8*0.9</f>
        <v>#DIV/0!</v>
      </c>
      <c r="M8" s="200">
        <f>'Results_sample name'!D34</f>
        <v>0</v>
      </c>
      <c r="N8" s="200">
        <f>'Results_sample name'!D121</f>
        <v>0</v>
      </c>
      <c r="O8" s="200">
        <f>'Results_sample name'!D41</f>
        <v>0</v>
      </c>
      <c r="P8" s="200">
        <f>'Results_sample name'!D163</f>
        <v>0</v>
      </c>
      <c r="Q8" s="200">
        <f>'Results_sample name'!D35</f>
        <v>0</v>
      </c>
      <c r="R8" s="200">
        <f>'Results_sample name'!D125</f>
        <v>0</v>
      </c>
      <c r="S8" s="200">
        <f>'Results_sample name'!D42</f>
        <v>0</v>
      </c>
      <c r="T8" s="200">
        <f>'Results_sample name'!D167</f>
        <v>0</v>
      </c>
      <c r="U8" s="16" t="e">
        <f>'Results_sample name'!D54</f>
        <v>#DIV/0!</v>
      </c>
      <c r="V8" s="200" t="e">
        <f>'Results_sample name'!D55</f>
        <v>#DIV/0!</v>
      </c>
      <c r="W8" s="1"/>
      <c r="X8" s="1"/>
      <c r="Y8" s="1">
        <f>'Results_sample name'!D36</f>
        <v>0</v>
      </c>
      <c r="Z8" s="270">
        <f>'Results_sample name'!D45</f>
        <v>0</v>
      </c>
      <c r="AA8" s="1" t="e">
        <f>'Results_sample name'!D46</f>
        <v>#DIV/0!</v>
      </c>
    </row>
  </sheetData>
  <mergeCells count="18">
    <mergeCell ref="B1:H1"/>
    <mergeCell ref="B2:H2"/>
    <mergeCell ref="M5:P5"/>
    <mergeCell ref="Q5:T5"/>
    <mergeCell ref="L5:L6"/>
    <mergeCell ref="G5:G6"/>
    <mergeCell ref="H5:H6"/>
    <mergeCell ref="I5:I6"/>
    <mergeCell ref="J5:J6"/>
    <mergeCell ref="K5:K6"/>
    <mergeCell ref="M6:N6"/>
    <mergeCell ref="O6:P6"/>
    <mergeCell ref="Q6:R6"/>
    <mergeCell ref="S6:T6"/>
    <mergeCell ref="Z5:Z6"/>
    <mergeCell ref="AA5:AA6"/>
    <mergeCell ref="U5:V5"/>
    <mergeCell ref="W5:Y5"/>
  </mergeCells>
  <pageMargins left="0.7" right="0.7" top="0.78740157499999996" bottom="0.78740157499999996" header="0.3" footer="0.3"/>
  <pageSetup paperSize="9" orientation="portrait" r:id="rId1"/>
  <ignoredErrors>
    <ignoredError sqref="G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A9AC0-2145-43F2-834F-5BB27B484393}">
  <dimension ref="A1:O72"/>
  <sheetViews>
    <sheetView workbookViewId="0"/>
  </sheetViews>
  <sheetFormatPr defaultColWidth="11.42578125" defaultRowHeight="15"/>
  <cols>
    <col min="1" max="1" width="4" customWidth="1"/>
    <col min="2" max="2" width="19" customWidth="1"/>
    <col min="3" max="3" width="24" customWidth="1"/>
    <col min="4" max="4" width="19.85546875" customWidth="1"/>
    <col min="5" max="5" width="21.42578125" customWidth="1"/>
    <col min="6" max="6" width="22.7109375" customWidth="1"/>
    <col min="7" max="7" width="23.140625" customWidth="1"/>
    <col min="8" max="8" width="21.140625" customWidth="1"/>
    <col min="9" max="9" width="21.85546875" customWidth="1"/>
    <col min="10" max="10" width="20" customWidth="1"/>
    <col min="11" max="11" width="23.7109375" customWidth="1"/>
    <col min="16" max="16" width="23.140625" customWidth="1"/>
  </cols>
  <sheetData>
    <row r="1" spans="1:9" ht="15.95">
      <c r="B1" s="296"/>
      <c r="D1" s="297" t="s">
        <v>393</v>
      </c>
    </row>
    <row r="2" spans="1:9" s="27" customFormat="1" ht="42.6" customHeight="1">
      <c r="A2" s="236"/>
      <c r="B2" s="346" t="s">
        <v>394</v>
      </c>
      <c r="C2" s="346"/>
      <c r="D2" s="346"/>
      <c r="E2" s="346"/>
      <c r="F2" s="346"/>
      <c r="G2" s="346"/>
      <c r="H2" s="346"/>
      <c r="I2" s="236"/>
    </row>
    <row r="3" spans="1:9" s="27" customFormat="1" ht="15" customHeight="1">
      <c r="A3"/>
      <c r="D3" s="271"/>
      <c r="E3" s="67" t="s">
        <v>1</v>
      </c>
      <c r="F3" s="271"/>
      <c r="G3" s="271"/>
      <c r="H3" s="271"/>
      <c r="I3"/>
    </row>
    <row r="4" spans="1:9" s="27" customFormat="1" ht="15" customHeight="1">
      <c r="A4"/>
      <c r="B4" s="250" t="s">
        <v>22</v>
      </c>
      <c r="C4" s="250"/>
      <c r="E4" s="295"/>
      <c r="F4" s="271"/>
      <c r="H4" s="271"/>
      <c r="I4"/>
    </row>
    <row r="5" spans="1:9" s="27" customFormat="1" ht="15" customHeight="1">
      <c r="A5"/>
      <c r="B5" s="251" t="s">
        <v>23</v>
      </c>
      <c r="C5" s="251"/>
      <c r="D5" s="271"/>
      <c r="E5" s="271"/>
      <c r="F5" s="271"/>
      <c r="G5" s="271"/>
      <c r="H5" s="271"/>
      <c r="I5"/>
    </row>
    <row r="6" spans="1:9" s="27" customFormat="1" ht="15" customHeight="1">
      <c r="A6"/>
      <c r="B6" s="35" t="s">
        <v>24</v>
      </c>
      <c r="C6" s="35"/>
      <c r="D6" s="271"/>
      <c r="E6" s="271"/>
      <c r="F6" s="271"/>
      <c r="G6" s="271"/>
      <c r="H6" s="271"/>
      <c r="I6"/>
    </row>
    <row r="7" spans="1:9">
      <c r="B7" s="8" t="s">
        <v>25</v>
      </c>
      <c r="C7" s="8"/>
    </row>
    <row r="8" spans="1:9">
      <c r="B8" s="5"/>
      <c r="C8" s="5"/>
    </row>
    <row r="9" spans="1:9" ht="19.7" customHeight="1">
      <c r="B9" s="289" t="s">
        <v>395</v>
      </c>
      <c r="C9" s="292" t="e">
        <f>SUM(I33+I46+I59+I72)</f>
        <v>#DIV/0!</v>
      </c>
    </row>
    <row r="10" spans="1:9" ht="22.35" customHeight="1">
      <c r="B10" s="290" t="s">
        <v>396</v>
      </c>
      <c r="C10" s="291" t="e">
        <f>100%-C9</f>
        <v>#DIV/0!</v>
      </c>
    </row>
    <row r="11" spans="1:9">
      <c r="B11" s="5"/>
      <c r="C11" s="5"/>
      <c r="D11" s="235"/>
    </row>
    <row r="12" spans="1:9" ht="19.7" customHeight="1">
      <c r="B12" s="347" t="s">
        <v>397</v>
      </c>
      <c r="C12" s="348"/>
      <c r="D12" s="348"/>
      <c r="E12" s="348"/>
      <c r="F12" s="349"/>
    </row>
    <row r="13" spans="1:9" s="173" customFormat="1" ht="54" customHeight="1">
      <c r="B13" s="282" t="s">
        <v>398</v>
      </c>
      <c r="C13" s="293" t="s">
        <v>399</v>
      </c>
      <c r="D13" s="298" t="s">
        <v>400</v>
      </c>
      <c r="E13" s="281" t="s">
        <v>401</v>
      </c>
      <c r="F13" s="281" t="s">
        <v>402</v>
      </c>
      <c r="H13"/>
      <c r="I13" s="235"/>
    </row>
    <row r="14" spans="1:9" ht="17.100000000000001">
      <c r="B14" s="272" t="s">
        <v>98</v>
      </c>
      <c r="C14" s="273" t="s">
        <v>403</v>
      </c>
      <c r="D14" s="274"/>
      <c r="E14" s="251" t="s">
        <v>404</v>
      </c>
      <c r="F14" s="278" t="e">
        <f>D14/$D$18</f>
        <v>#DIV/0!</v>
      </c>
      <c r="G14" s="250" t="str">
        <f>IF(E14="g/piece (absolut weight)",IF(D14=D33,"","check absolute weight"), "")</f>
        <v/>
      </c>
      <c r="H14" s="251" t="s">
        <v>405</v>
      </c>
      <c r="I14" s="251" t="s">
        <v>406</v>
      </c>
    </row>
    <row r="15" spans="1:9">
      <c r="B15" s="272" t="s">
        <v>100</v>
      </c>
      <c r="C15" s="273" t="s">
        <v>407</v>
      </c>
      <c r="D15" s="275"/>
      <c r="E15" s="251" t="s">
        <v>405</v>
      </c>
      <c r="F15" s="278" t="e">
        <f>D15/$D$18</f>
        <v>#DIV/0!</v>
      </c>
      <c r="G15" s="250" t="str">
        <f>IF(E15="g/piece (absolut weight)",IF(D15=E46,"","check absolute weight"), "")</f>
        <v/>
      </c>
    </row>
    <row r="16" spans="1:9">
      <c r="B16" s="272" t="s">
        <v>101</v>
      </c>
      <c r="C16" s="210"/>
      <c r="D16" s="275"/>
      <c r="E16" s="251"/>
      <c r="F16" s="278" t="e">
        <f>D16/$D$18</f>
        <v>#DIV/0!</v>
      </c>
      <c r="G16" s="250" t="str">
        <f>IF(E16="g/piece (absolut weight)",IF(D16=E59,"","check absolute weight"), "")</f>
        <v/>
      </c>
    </row>
    <row r="17" spans="2:15">
      <c r="B17" s="272" t="s">
        <v>102</v>
      </c>
      <c r="C17" s="1"/>
      <c r="D17" s="275"/>
      <c r="E17" s="251"/>
      <c r="F17" s="278" t="e">
        <f>D17/$D$18</f>
        <v>#DIV/0!</v>
      </c>
      <c r="G17" s="250" t="str">
        <f>IF(E17="g/piece (absolut weight)",IF(D17=E72,"","check absolute weight"), "")</f>
        <v/>
      </c>
    </row>
    <row r="18" spans="2:15">
      <c r="B18" s="272" t="s">
        <v>408</v>
      </c>
      <c r="C18" s="276" t="s">
        <v>107</v>
      </c>
      <c r="D18" s="277">
        <f>SUM(D14:D17)</f>
        <v>0</v>
      </c>
      <c r="E18" s="251"/>
      <c r="F18" s="279" t="e">
        <f>SUM(F14:F17)</f>
        <v>#DIV/0!</v>
      </c>
    </row>
    <row r="19" spans="2:15">
      <c r="C19" s="235"/>
      <c r="I19" s="235"/>
      <c r="K19" s="235"/>
      <c r="L19" s="235"/>
      <c r="M19" s="235"/>
      <c r="N19" s="235"/>
      <c r="O19" s="235"/>
    </row>
    <row r="20" spans="2:15" ht="26.45" customHeight="1">
      <c r="B20" s="282" t="s">
        <v>94</v>
      </c>
      <c r="C20" s="235"/>
    </row>
    <row r="21" spans="2:15" ht="22.7" customHeight="1">
      <c r="B21" s="282" t="str">
        <f>B14</f>
        <v>A</v>
      </c>
      <c r="C21" s="280" t="str">
        <f>C14</f>
        <v>Board</v>
      </c>
      <c r="D21" s="341" t="str">
        <f>IF(E14="g/piece (absolut weight)", "fill collum E!", "fill column D!")</f>
        <v>fill column D!</v>
      </c>
      <c r="E21" s="342"/>
      <c r="F21" s="343" t="s">
        <v>409</v>
      </c>
      <c r="G21" s="343"/>
      <c r="H21" s="343"/>
      <c r="I21" s="344" t="s">
        <v>410</v>
      </c>
      <c r="J21" s="345"/>
    </row>
    <row r="22" spans="2:15" ht="39.6" customHeight="1">
      <c r="B22" s="281" t="s">
        <v>411</v>
      </c>
      <c r="C22" s="281" t="s">
        <v>412</v>
      </c>
      <c r="D22" s="298" t="s">
        <v>413</v>
      </c>
      <c r="E22" s="281" t="s">
        <v>414</v>
      </c>
      <c r="F22" s="281" t="s">
        <v>414</v>
      </c>
      <c r="G22" s="281" t="s">
        <v>415</v>
      </c>
      <c r="H22" s="281" t="s">
        <v>416</v>
      </c>
      <c r="I22" s="298" t="s">
        <v>417</v>
      </c>
      <c r="J22" s="281" t="s">
        <v>418</v>
      </c>
    </row>
    <row r="23" spans="2:15">
      <c r="B23" s="234">
        <v>1</v>
      </c>
      <c r="C23" s="294" t="s">
        <v>98</v>
      </c>
      <c r="D23" s="284"/>
      <c r="E23" s="284"/>
      <c r="F23" s="285">
        <f>IF(ISBLANK(D23), E23, D23/$D$33*$D$14)</f>
        <v>0</v>
      </c>
      <c r="G23" s="286" t="e">
        <f>F23/$F$33</f>
        <v>#DIV/0!</v>
      </c>
      <c r="H23" s="286" t="e">
        <f>F23/$D$18</f>
        <v>#DIV/0!</v>
      </c>
      <c r="I23" s="299"/>
      <c r="J23" s="299"/>
      <c r="L23" s="251" t="s">
        <v>18</v>
      </c>
      <c r="M23" s="251" t="s">
        <v>17</v>
      </c>
    </row>
    <row r="24" spans="2:15">
      <c r="B24" s="234">
        <v>2</v>
      </c>
      <c r="C24" s="294" t="s">
        <v>100</v>
      </c>
      <c r="D24" s="284"/>
      <c r="E24" s="284"/>
      <c r="F24" s="285">
        <f>IF(ISBLANK(D24), E24, D24/$D$33*$D$14)</f>
        <v>0</v>
      </c>
      <c r="G24" s="286" t="e">
        <f>F24/$F$33</f>
        <v>#DIV/0!</v>
      </c>
      <c r="H24" s="286" t="e">
        <f>F24/$D$18</f>
        <v>#DIV/0!</v>
      </c>
      <c r="I24" s="299"/>
      <c r="J24" s="299"/>
    </row>
    <row r="25" spans="2:15">
      <c r="B25" s="20">
        <v>3</v>
      </c>
      <c r="C25" s="294" t="s">
        <v>101</v>
      </c>
      <c r="D25" s="284"/>
      <c r="E25" s="284"/>
      <c r="F25" s="285">
        <f>IF(ISBLANK(D25), E25, D25/$D$33*$D$14)</f>
        <v>0</v>
      </c>
      <c r="G25" s="286" t="e">
        <f>F25/$F$33</f>
        <v>#DIV/0!</v>
      </c>
      <c r="H25" s="286" t="e">
        <f>F25/$D$18</f>
        <v>#DIV/0!</v>
      </c>
      <c r="I25" s="299" t="s">
        <v>18</v>
      </c>
      <c r="J25" s="299"/>
    </row>
    <row r="26" spans="2:15">
      <c r="B26" s="20">
        <v>4</v>
      </c>
      <c r="C26" s="294" t="s">
        <v>102</v>
      </c>
      <c r="D26" s="284"/>
      <c r="E26" s="284"/>
      <c r="F26" s="285">
        <f>IF(ISBLANK(D26), E26, D26/$D$33*$D$14)</f>
        <v>0</v>
      </c>
      <c r="G26" s="286" t="e">
        <f>F26/$F$33</f>
        <v>#DIV/0!</v>
      </c>
      <c r="H26" s="286" t="e">
        <f>F26/$D$18</f>
        <v>#DIV/0!</v>
      </c>
      <c r="I26" s="299"/>
      <c r="J26" s="299"/>
    </row>
    <row r="27" spans="2:15">
      <c r="B27" s="20">
        <v>5</v>
      </c>
      <c r="C27" s="294" t="s">
        <v>103</v>
      </c>
      <c r="D27" s="284"/>
      <c r="E27" s="284"/>
      <c r="F27" s="285">
        <f>IF(ISBLANK(D27), E27, D27/$D$33*$D$14)</f>
        <v>0</v>
      </c>
      <c r="G27" s="286" t="e">
        <f>F27/$F$33</f>
        <v>#DIV/0!</v>
      </c>
      <c r="H27" s="286" t="e">
        <f>F27/$D$18</f>
        <v>#DIV/0!</v>
      </c>
      <c r="I27" s="299"/>
      <c r="J27" s="299"/>
    </row>
    <row r="28" spans="2:15">
      <c r="B28" s="20">
        <v>6</v>
      </c>
      <c r="C28" s="283"/>
      <c r="D28" s="284"/>
      <c r="E28" s="284"/>
      <c r="F28" s="285"/>
      <c r="G28" s="286"/>
      <c r="H28" s="286"/>
      <c r="I28" s="299"/>
      <c r="J28" s="299"/>
    </row>
    <row r="29" spans="2:15">
      <c r="B29" s="20">
        <v>7</v>
      </c>
      <c r="C29" s="1"/>
      <c r="D29" s="284"/>
      <c r="E29" s="284"/>
      <c r="F29" s="285"/>
      <c r="G29" s="286"/>
      <c r="H29" s="286"/>
      <c r="I29" s="299"/>
      <c r="J29" s="299"/>
    </row>
    <row r="30" spans="2:15">
      <c r="B30" s="20">
        <v>8</v>
      </c>
      <c r="C30" s="210"/>
      <c r="D30" s="210"/>
      <c r="E30" s="210"/>
      <c r="F30" s="285"/>
      <c r="G30" s="286"/>
      <c r="H30" s="286"/>
      <c r="I30" s="299"/>
      <c r="J30" s="299"/>
    </row>
    <row r="31" spans="2:15">
      <c r="B31" s="20">
        <v>9</v>
      </c>
      <c r="C31" s="1"/>
      <c r="D31" s="1"/>
      <c r="E31" s="1"/>
      <c r="F31" s="285"/>
      <c r="G31" s="286"/>
      <c r="H31" s="286"/>
      <c r="I31" s="299"/>
      <c r="J31" s="299"/>
    </row>
    <row r="32" spans="2:15">
      <c r="B32" s="20">
        <v>10</v>
      </c>
      <c r="C32" s="1"/>
      <c r="D32" s="1"/>
      <c r="E32" s="1"/>
      <c r="F32" s="285"/>
      <c r="G32" s="286"/>
      <c r="H32" s="286"/>
      <c r="I32" s="299"/>
      <c r="J32" s="299"/>
    </row>
    <row r="33" spans="2:10">
      <c r="B33" s="20" t="s">
        <v>408</v>
      </c>
      <c r="C33" s="1" t="s">
        <v>107</v>
      </c>
      <c r="D33" s="277">
        <f>SUM(D23:D32)</f>
        <v>0</v>
      </c>
      <c r="E33" s="277">
        <f>SUM(E23:E32)</f>
        <v>0</v>
      </c>
      <c r="F33" s="288">
        <f>SUM(F23:F32)</f>
        <v>0</v>
      </c>
      <c r="G33" s="287" t="e">
        <f>F33/$F$33</f>
        <v>#DIV/0!</v>
      </c>
      <c r="H33" s="287" t="e">
        <f>F33/$D$18</f>
        <v>#DIV/0!</v>
      </c>
      <c r="I33" s="287" t="e">
        <f>SUMIF(I23:I27,"yes",H23:H27)</f>
        <v>#DIV/0!</v>
      </c>
      <c r="J33" s="1"/>
    </row>
    <row r="34" spans="2:10">
      <c r="B34" s="282" t="str">
        <f>B15</f>
        <v>B</v>
      </c>
      <c r="C34" s="280" t="str">
        <f>C15</f>
        <v xml:space="preserve">Non Board </v>
      </c>
      <c r="D34" s="341" t="str">
        <f>IF(E26="g/piece (absolut weight)", "fill collum E!", "fill column D!")</f>
        <v>fill column D!</v>
      </c>
      <c r="E34" s="342"/>
      <c r="F34" s="343" t="s">
        <v>409</v>
      </c>
      <c r="G34" s="343"/>
      <c r="H34" s="343"/>
      <c r="I34" s="344" t="s">
        <v>410</v>
      </c>
      <c r="J34" s="345"/>
    </row>
    <row r="35" spans="2:10" ht="48">
      <c r="B35" s="281" t="s">
        <v>411</v>
      </c>
      <c r="C35" s="281" t="s">
        <v>412</v>
      </c>
      <c r="D35" s="298" t="s">
        <v>413</v>
      </c>
      <c r="E35" s="281" t="s">
        <v>414</v>
      </c>
      <c r="F35" s="281" t="s">
        <v>414</v>
      </c>
      <c r="G35" s="281" t="s">
        <v>415</v>
      </c>
      <c r="H35" s="281" t="s">
        <v>416</v>
      </c>
      <c r="I35" s="298" t="s">
        <v>417</v>
      </c>
      <c r="J35" s="281" t="s">
        <v>418</v>
      </c>
    </row>
    <row r="36" spans="2:10" ht="28.7" customHeight="1">
      <c r="B36" s="234">
        <v>1</v>
      </c>
      <c r="C36" s="283"/>
      <c r="D36" s="284"/>
      <c r="E36" s="284"/>
      <c r="F36" s="285">
        <f>IF(ISBLANK(D36), E36, D36/$D$46*$D$15)</f>
        <v>0</v>
      </c>
      <c r="G36" s="286" t="e">
        <f>F36/$F$46</f>
        <v>#DIV/0!</v>
      </c>
      <c r="H36" s="286" t="e">
        <f>F36/$D$18</f>
        <v>#DIV/0!</v>
      </c>
      <c r="I36" s="299"/>
      <c r="J36" s="299"/>
    </row>
    <row r="37" spans="2:10" ht="22.7" customHeight="1">
      <c r="B37" s="234">
        <v>2</v>
      </c>
      <c r="C37" s="283"/>
      <c r="D37" s="284"/>
      <c r="E37" s="284"/>
      <c r="F37" s="285">
        <f>IF(ISBLANK(D37), E37, D37/$D$46*$D$15)</f>
        <v>0</v>
      </c>
      <c r="G37" s="286" t="e">
        <f t="shared" ref="G37:G45" si="0">F37/$F$46</f>
        <v>#DIV/0!</v>
      </c>
      <c r="H37" s="286" t="e">
        <f t="shared" ref="H37:H40" si="1">F37/$D$18</f>
        <v>#DIV/0!</v>
      </c>
      <c r="I37" s="299"/>
      <c r="J37" s="299"/>
    </row>
    <row r="38" spans="2:10">
      <c r="B38" s="20">
        <v>3</v>
      </c>
      <c r="C38" s="283"/>
      <c r="D38" s="284"/>
      <c r="E38" s="284"/>
      <c r="F38" s="285">
        <f>IF(ISBLANK(D38), E38, D38/$D$46*$D$15)</f>
        <v>0</v>
      </c>
      <c r="G38" s="286" t="e">
        <f t="shared" si="0"/>
        <v>#DIV/0!</v>
      </c>
      <c r="H38" s="286" t="e">
        <f t="shared" si="1"/>
        <v>#DIV/0!</v>
      </c>
      <c r="I38" s="299"/>
      <c r="J38" s="299"/>
    </row>
    <row r="39" spans="2:10">
      <c r="B39" s="20">
        <v>4</v>
      </c>
      <c r="C39" s="283"/>
      <c r="D39" s="284"/>
      <c r="E39" s="284"/>
      <c r="F39" s="285">
        <f>IF(ISBLANK(D39), E39, D39/$D$46*$D$15)</f>
        <v>0</v>
      </c>
      <c r="G39" s="286" t="e">
        <f t="shared" si="0"/>
        <v>#DIV/0!</v>
      </c>
      <c r="H39" s="286" t="e">
        <f t="shared" si="1"/>
        <v>#DIV/0!</v>
      </c>
      <c r="I39" s="299"/>
      <c r="J39" s="299"/>
    </row>
    <row r="40" spans="2:10" ht="15" customHeight="1">
      <c r="B40" s="20">
        <v>5</v>
      </c>
      <c r="C40" s="283"/>
      <c r="D40" s="284"/>
      <c r="E40" s="284"/>
      <c r="F40" s="285"/>
      <c r="G40" s="286" t="e">
        <f t="shared" si="0"/>
        <v>#DIV/0!</v>
      </c>
      <c r="H40" s="286" t="e">
        <f t="shared" si="1"/>
        <v>#DIV/0!</v>
      </c>
      <c r="I40" s="299"/>
      <c r="J40" s="299"/>
    </row>
    <row r="41" spans="2:10">
      <c r="B41" s="20">
        <v>6</v>
      </c>
      <c r="C41" s="283"/>
      <c r="D41" s="284"/>
      <c r="E41" s="284"/>
      <c r="F41" s="285"/>
      <c r="G41" s="286" t="e">
        <f t="shared" si="0"/>
        <v>#DIV/0!</v>
      </c>
      <c r="H41" s="286"/>
      <c r="I41" s="299"/>
      <c r="J41" s="299"/>
    </row>
    <row r="42" spans="2:10">
      <c r="B42" s="20">
        <v>7</v>
      </c>
      <c r="C42" s="1"/>
      <c r="D42" s="284"/>
      <c r="E42" s="284"/>
      <c r="F42" s="285"/>
      <c r="G42" s="286" t="e">
        <f t="shared" si="0"/>
        <v>#DIV/0!</v>
      </c>
      <c r="H42" s="286"/>
      <c r="I42" s="299"/>
      <c r="J42" s="299"/>
    </row>
    <row r="43" spans="2:10">
      <c r="B43" s="20">
        <v>8</v>
      </c>
      <c r="C43" s="210"/>
      <c r="D43" s="210"/>
      <c r="E43" s="210"/>
      <c r="F43" s="285"/>
      <c r="G43" s="286" t="e">
        <f t="shared" si="0"/>
        <v>#DIV/0!</v>
      </c>
      <c r="H43" s="286"/>
      <c r="I43" s="299"/>
      <c r="J43" s="299"/>
    </row>
    <row r="44" spans="2:10">
      <c r="B44" s="20">
        <v>9</v>
      </c>
      <c r="C44" s="1"/>
      <c r="D44" s="1"/>
      <c r="E44" s="1"/>
      <c r="F44" s="285"/>
      <c r="G44" s="286" t="e">
        <f t="shared" si="0"/>
        <v>#DIV/0!</v>
      </c>
      <c r="H44" s="286"/>
      <c r="I44" s="299"/>
      <c r="J44" s="299"/>
    </row>
    <row r="45" spans="2:10">
      <c r="B45" s="20">
        <v>10</v>
      </c>
      <c r="C45" s="1"/>
      <c r="D45" s="1"/>
      <c r="E45" s="1"/>
      <c r="F45" s="285"/>
      <c r="G45" s="286" t="e">
        <f t="shared" si="0"/>
        <v>#DIV/0!</v>
      </c>
      <c r="H45" s="286"/>
      <c r="I45" s="299"/>
      <c r="J45" s="299"/>
    </row>
    <row r="46" spans="2:10">
      <c r="B46" s="20" t="s">
        <v>408</v>
      </c>
      <c r="C46" s="1" t="s">
        <v>107</v>
      </c>
      <c r="D46" s="277">
        <f>SUM(D36:D45)</f>
        <v>0</v>
      </c>
      <c r="E46" s="277">
        <f>SUM(E36:E45)</f>
        <v>0</v>
      </c>
      <c r="F46" s="288">
        <f>SUM(F36:F45)</f>
        <v>0</v>
      </c>
      <c r="G46" s="287" t="e">
        <f>F46/$F$46</f>
        <v>#DIV/0!</v>
      </c>
      <c r="H46" s="287" t="e">
        <f>F46/$D$18</f>
        <v>#DIV/0!</v>
      </c>
      <c r="I46" s="287">
        <f>SUMIF(I36:I40,"yes",H36:H40)</f>
        <v>0</v>
      </c>
      <c r="J46" s="1"/>
    </row>
    <row r="47" spans="2:10">
      <c r="B47" s="282" t="str">
        <f>B16</f>
        <v>C</v>
      </c>
      <c r="C47" s="280">
        <f>C16</f>
        <v>0</v>
      </c>
      <c r="D47" s="341" t="str">
        <f>IF(E39="g/piece (absolut weight)", "fill collum E!", "fill column D!")</f>
        <v>fill column D!</v>
      </c>
      <c r="E47" s="342"/>
      <c r="F47" s="343" t="s">
        <v>409</v>
      </c>
      <c r="G47" s="343"/>
      <c r="H47" s="343"/>
      <c r="I47" s="344" t="s">
        <v>410</v>
      </c>
      <c r="J47" s="345"/>
    </row>
    <row r="48" spans="2:10" ht="48">
      <c r="B48" s="281" t="s">
        <v>411</v>
      </c>
      <c r="C48" s="281" t="s">
        <v>412</v>
      </c>
      <c r="D48" s="298" t="s">
        <v>413</v>
      </c>
      <c r="E48" s="281" t="s">
        <v>414</v>
      </c>
      <c r="F48" s="281" t="s">
        <v>414</v>
      </c>
      <c r="G48" s="281" t="s">
        <v>415</v>
      </c>
      <c r="H48" s="281" t="s">
        <v>416</v>
      </c>
      <c r="I48" s="298" t="s">
        <v>417</v>
      </c>
      <c r="J48" s="281" t="s">
        <v>418</v>
      </c>
    </row>
    <row r="49" spans="2:10">
      <c r="B49" s="234">
        <v>1</v>
      </c>
      <c r="C49" s="283"/>
      <c r="D49" s="284"/>
      <c r="E49" s="284"/>
      <c r="F49" s="285">
        <f t="shared" ref="F49:F58" si="2">IF(ISBLANK(D49), E49, D49/$D$59*$D$16)</f>
        <v>0</v>
      </c>
      <c r="G49" s="286" t="e">
        <f>F49/$F$59</f>
        <v>#DIV/0!</v>
      </c>
      <c r="H49" s="286" t="e">
        <f>F49/$D$18</f>
        <v>#DIV/0!</v>
      </c>
      <c r="I49" s="299"/>
      <c r="J49" s="299"/>
    </row>
    <row r="50" spans="2:10">
      <c r="B50" s="234">
        <v>2</v>
      </c>
      <c r="C50" s="283"/>
      <c r="D50" s="284"/>
      <c r="E50" s="284"/>
      <c r="F50" s="285">
        <f t="shared" si="2"/>
        <v>0</v>
      </c>
      <c r="G50" s="286" t="e">
        <f t="shared" ref="G50:G58" si="3">F50/$F$59</f>
        <v>#DIV/0!</v>
      </c>
      <c r="H50" s="286" t="e">
        <f t="shared" ref="H50:H53" si="4">F50/$D$18</f>
        <v>#DIV/0!</v>
      </c>
      <c r="I50" s="299"/>
      <c r="J50" s="299"/>
    </row>
    <row r="51" spans="2:10">
      <c r="B51" s="20">
        <v>3</v>
      </c>
      <c r="C51" s="283"/>
      <c r="D51" s="284"/>
      <c r="E51" s="284"/>
      <c r="F51" s="285">
        <f t="shared" si="2"/>
        <v>0</v>
      </c>
      <c r="G51" s="286" t="e">
        <f t="shared" si="3"/>
        <v>#DIV/0!</v>
      </c>
      <c r="H51" s="286" t="e">
        <f t="shared" si="4"/>
        <v>#DIV/0!</v>
      </c>
      <c r="I51" s="299"/>
      <c r="J51" s="299"/>
    </row>
    <row r="52" spans="2:10">
      <c r="B52" s="20">
        <v>4</v>
      </c>
      <c r="C52" s="283"/>
      <c r="D52" s="284"/>
      <c r="E52" s="284"/>
      <c r="F52" s="285">
        <f t="shared" si="2"/>
        <v>0</v>
      </c>
      <c r="G52" s="286" t="e">
        <f t="shared" si="3"/>
        <v>#DIV/0!</v>
      </c>
      <c r="H52" s="286" t="e">
        <f t="shared" si="4"/>
        <v>#DIV/0!</v>
      </c>
      <c r="I52" s="299"/>
      <c r="J52" s="299"/>
    </row>
    <row r="53" spans="2:10">
      <c r="B53" s="20">
        <v>5</v>
      </c>
      <c r="C53" s="283"/>
      <c r="D53" s="284"/>
      <c r="E53" s="284"/>
      <c r="F53" s="285">
        <f t="shared" si="2"/>
        <v>0</v>
      </c>
      <c r="G53" s="286" t="e">
        <f t="shared" si="3"/>
        <v>#DIV/0!</v>
      </c>
      <c r="H53" s="286" t="e">
        <f t="shared" si="4"/>
        <v>#DIV/0!</v>
      </c>
      <c r="I53" s="299"/>
      <c r="J53" s="299"/>
    </row>
    <row r="54" spans="2:10">
      <c r="B54" s="20">
        <v>6</v>
      </c>
      <c r="C54" s="283"/>
      <c r="D54" s="284"/>
      <c r="E54" s="284"/>
      <c r="F54" s="285">
        <f t="shared" si="2"/>
        <v>0</v>
      </c>
      <c r="G54" s="286" t="e">
        <f t="shared" si="3"/>
        <v>#DIV/0!</v>
      </c>
      <c r="H54" s="286"/>
      <c r="I54" s="299"/>
      <c r="J54" s="299"/>
    </row>
    <row r="55" spans="2:10">
      <c r="B55" s="20">
        <v>7</v>
      </c>
      <c r="C55" s="1"/>
      <c r="D55" s="284"/>
      <c r="E55" s="284"/>
      <c r="F55" s="285">
        <f t="shared" si="2"/>
        <v>0</v>
      </c>
      <c r="G55" s="286" t="e">
        <f t="shared" si="3"/>
        <v>#DIV/0!</v>
      </c>
      <c r="H55" s="286"/>
      <c r="I55" s="299"/>
      <c r="J55" s="299"/>
    </row>
    <row r="56" spans="2:10">
      <c r="B56" s="20">
        <v>8</v>
      </c>
      <c r="C56" s="210"/>
      <c r="D56" s="210"/>
      <c r="E56" s="210"/>
      <c r="F56" s="285">
        <f t="shared" si="2"/>
        <v>0</v>
      </c>
      <c r="G56" s="286" t="e">
        <f t="shared" si="3"/>
        <v>#DIV/0!</v>
      </c>
      <c r="H56" s="286"/>
      <c r="I56" s="299"/>
      <c r="J56" s="299"/>
    </row>
    <row r="57" spans="2:10">
      <c r="B57" s="20">
        <v>9</v>
      </c>
      <c r="C57" s="1"/>
      <c r="D57" s="1"/>
      <c r="E57" s="1"/>
      <c r="F57" s="285">
        <f t="shared" si="2"/>
        <v>0</v>
      </c>
      <c r="G57" s="286" t="e">
        <f t="shared" si="3"/>
        <v>#DIV/0!</v>
      </c>
      <c r="H57" s="286"/>
      <c r="I57" s="299"/>
      <c r="J57" s="299"/>
    </row>
    <row r="58" spans="2:10">
      <c r="B58" s="20">
        <v>10</v>
      </c>
      <c r="C58" s="1"/>
      <c r="D58" s="1"/>
      <c r="E58" s="1"/>
      <c r="F58" s="285">
        <f t="shared" si="2"/>
        <v>0</v>
      </c>
      <c r="G58" s="286" t="e">
        <f t="shared" si="3"/>
        <v>#DIV/0!</v>
      </c>
      <c r="H58" s="286"/>
      <c r="I58" s="299"/>
      <c r="J58" s="299"/>
    </row>
    <row r="59" spans="2:10">
      <c r="B59" s="20" t="s">
        <v>408</v>
      </c>
      <c r="C59" s="1" t="s">
        <v>107</v>
      </c>
      <c r="D59" s="277">
        <f>SUM(D49:D58)</f>
        <v>0</v>
      </c>
      <c r="E59" s="277">
        <f>SUM(E49:E58)</f>
        <v>0</v>
      </c>
      <c r="F59" s="288">
        <f>SUM(F49:F58)</f>
        <v>0</v>
      </c>
      <c r="G59" s="287" t="e">
        <f>F59/$F$59</f>
        <v>#DIV/0!</v>
      </c>
      <c r="H59" s="287" t="e">
        <f>F59/$D$18</f>
        <v>#DIV/0!</v>
      </c>
      <c r="I59" s="287">
        <f>SUMIF(I49:I53,"yes",H49:H53)</f>
        <v>0</v>
      </c>
      <c r="J59" s="1"/>
    </row>
    <row r="60" spans="2:10">
      <c r="B60" s="282" t="str">
        <f>B17</f>
        <v>D</v>
      </c>
      <c r="C60" s="280">
        <f>C17</f>
        <v>0</v>
      </c>
      <c r="D60" s="341" t="str">
        <f>IF(E52="g/piece (absolut weight)", "fill collum E!", "fill column D!")</f>
        <v>fill column D!</v>
      </c>
      <c r="E60" s="342"/>
      <c r="F60" s="343" t="s">
        <v>409</v>
      </c>
      <c r="G60" s="343"/>
      <c r="H60" s="343"/>
      <c r="I60" s="344" t="s">
        <v>410</v>
      </c>
      <c r="J60" s="345"/>
    </row>
    <row r="61" spans="2:10" ht="48">
      <c r="B61" s="281" t="s">
        <v>411</v>
      </c>
      <c r="C61" s="281" t="s">
        <v>412</v>
      </c>
      <c r="D61" s="298" t="s">
        <v>413</v>
      </c>
      <c r="E61" s="281" t="s">
        <v>414</v>
      </c>
      <c r="F61" s="281" t="s">
        <v>414</v>
      </c>
      <c r="G61" s="281" t="s">
        <v>415</v>
      </c>
      <c r="H61" s="281" t="s">
        <v>416</v>
      </c>
      <c r="I61" s="298" t="s">
        <v>417</v>
      </c>
      <c r="J61" s="281" t="s">
        <v>418</v>
      </c>
    </row>
    <row r="62" spans="2:10">
      <c r="B62" s="234">
        <v>1</v>
      </c>
      <c r="C62" s="283"/>
      <c r="D62" s="284"/>
      <c r="E62" s="284"/>
      <c r="F62" s="285">
        <f t="shared" ref="F62:F71" si="5">IF(ISBLANK(D62), E62, D62/$D$72*$D$15)</f>
        <v>0</v>
      </c>
      <c r="G62" s="286" t="e">
        <f>F62/$F$72</f>
        <v>#DIV/0!</v>
      </c>
      <c r="H62" s="286" t="e">
        <f>F62/$D$18</f>
        <v>#DIV/0!</v>
      </c>
      <c r="I62" s="299"/>
      <c r="J62" s="299"/>
    </row>
    <row r="63" spans="2:10">
      <c r="B63" s="234">
        <v>2</v>
      </c>
      <c r="C63" s="283"/>
      <c r="D63" s="284"/>
      <c r="E63" s="284"/>
      <c r="F63" s="285">
        <f t="shared" si="5"/>
        <v>0</v>
      </c>
      <c r="G63" s="286" t="e">
        <f t="shared" ref="G63:G71" si="6">F63/$F$72</f>
        <v>#DIV/0!</v>
      </c>
      <c r="H63" s="286" t="e">
        <f>F63/$D$18</f>
        <v>#DIV/0!</v>
      </c>
      <c r="I63" s="299"/>
      <c r="J63" s="299"/>
    </row>
    <row r="64" spans="2:10">
      <c r="B64" s="20">
        <v>3</v>
      </c>
      <c r="C64" s="283"/>
      <c r="D64" s="284"/>
      <c r="E64" s="284"/>
      <c r="F64" s="285">
        <f t="shared" si="5"/>
        <v>0</v>
      </c>
      <c r="G64" s="286" t="e">
        <f t="shared" si="6"/>
        <v>#DIV/0!</v>
      </c>
      <c r="H64" s="286" t="e">
        <f>F64/$D$18</f>
        <v>#DIV/0!</v>
      </c>
      <c r="I64" s="299"/>
      <c r="J64" s="299"/>
    </row>
    <row r="65" spans="2:10">
      <c r="B65" s="20">
        <v>4</v>
      </c>
      <c r="C65" s="283"/>
      <c r="D65" s="284"/>
      <c r="E65" s="284"/>
      <c r="F65" s="285">
        <f t="shared" si="5"/>
        <v>0</v>
      </c>
      <c r="G65" s="286" t="e">
        <f t="shared" si="6"/>
        <v>#DIV/0!</v>
      </c>
      <c r="H65" s="286" t="e">
        <f>F65/$D$18</f>
        <v>#DIV/0!</v>
      </c>
      <c r="I65" s="299"/>
      <c r="J65" s="299"/>
    </row>
    <row r="66" spans="2:10">
      <c r="B66" s="20">
        <v>5</v>
      </c>
      <c r="C66" s="283"/>
      <c r="D66" s="284"/>
      <c r="E66" s="284"/>
      <c r="F66" s="285">
        <f t="shared" si="5"/>
        <v>0</v>
      </c>
      <c r="G66" s="286" t="e">
        <f t="shared" si="6"/>
        <v>#DIV/0!</v>
      </c>
      <c r="H66" s="286" t="e">
        <f>F66/$D$18</f>
        <v>#DIV/0!</v>
      </c>
      <c r="I66" s="299"/>
      <c r="J66" s="299"/>
    </row>
    <row r="67" spans="2:10">
      <c r="B67" s="20">
        <v>6</v>
      </c>
      <c r="C67" s="283"/>
      <c r="D67" s="284"/>
      <c r="E67" s="284"/>
      <c r="F67" s="285">
        <f t="shared" si="5"/>
        <v>0</v>
      </c>
      <c r="G67" s="286" t="e">
        <f t="shared" si="6"/>
        <v>#DIV/0!</v>
      </c>
      <c r="H67" s="286"/>
      <c r="I67" s="299"/>
      <c r="J67" s="299"/>
    </row>
    <row r="68" spans="2:10">
      <c r="B68" s="20">
        <v>7</v>
      </c>
      <c r="C68" s="1"/>
      <c r="D68" s="284"/>
      <c r="E68" s="284"/>
      <c r="F68" s="285">
        <f t="shared" si="5"/>
        <v>0</v>
      </c>
      <c r="G68" s="286" t="e">
        <f t="shared" si="6"/>
        <v>#DIV/0!</v>
      </c>
      <c r="H68" s="286"/>
      <c r="I68" s="299"/>
      <c r="J68" s="299"/>
    </row>
    <row r="69" spans="2:10">
      <c r="B69" s="20">
        <v>8</v>
      </c>
      <c r="C69" s="210"/>
      <c r="D69" s="210"/>
      <c r="E69" s="210"/>
      <c r="F69" s="285">
        <f t="shared" si="5"/>
        <v>0</v>
      </c>
      <c r="G69" s="286" t="e">
        <f t="shared" si="6"/>
        <v>#DIV/0!</v>
      </c>
      <c r="H69" s="286"/>
      <c r="I69" s="299"/>
      <c r="J69" s="299"/>
    </row>
    <row r="70" spans="2:10">
      <c r="B70" s="20">
        <v>9</v>
      </c>
      <c r="C70" s="1"/>
      <c r="D70" s="1"/>
      <c r="E70" s="1"/>
      <c r="F70" s="285">
        <f t="shared" si="5"/>
        <v>0</v>
      </c>
      <c r="G70" s="286" t="e">
        <f t="shared" si="6"/>
        <v>#DIV/0!</v>
      </c>
      <c r="H70" s="286"/>
      <c r="I70" s="299"/>
      <c r="J70" s="299"/>
    </row>
    <row r="71" spans="2:10">
      <c r="B71" s="20">
        <v>10</v>
      </c>
      <c r="C71" s="1"/>
      <c r="D71" s="1"/>
      <c r="E71" s="1"/>
      <c r="F71" s="285">
        <f t="shared" si="5"/>
        <v>0</v>
      </c>
      <c r="G71" s="286" t="e">
        <f t="shared" si="6"/>
        <v>#DIV/0!</v>
      </c>
      <c r="H71" s="286"/>
      <c r="I71" s="299"/>
      <c r="J71" s="299"/>
    </row>
    <row r="72" spans="2:10">
      <c r="B72" s="20" t="s">
        <v>408</v>
      </c>
      <c r="C72" s="1" t="s">
        <v>107</v>
      </c>
      <c r="D72" s="277">
        <f>SUM(D62:D71)</f>
        <v>0</v>
      </c>
      <c r="E72" s="277">
        <f>SUM(E62:E71)</f>
        <v>0</v>
      </c>
      <c r="F72" s="288">
        <f>SUM(F62:F71)</f>
        <v>0</v>
      </c>
      <c r="G72" s="287" t="e">
        <f>F72/$F$72</f>
        <v>#DIV/0!</v>
      </c>
      <c r="H72" s="287" t="e">
        <f>F72/$D$18</f>
        <v>#DIV/0!</v>
      </c>
      <c r="I72" s="287">
        <f>SUMIF(I62:I66,"yes",H62:H66)</f>
        <v>0</v>
      </c>
      <c r="J72" s="1"/>
    </row>
  </sheetData>
  <mergeCells count="14">
    <mergeCell ref="B2:H2"/>
    <mergeCell ref="D21:E21"/>
    <mergeCell ref="B12:F12"/>
    <mergeCell ref="F21:H21"/>
    <mergeCell ref="I21:J21"/>
    <mergeCell ref="D60:E60"/>
    <mergeCell ref="F60:H60"/>
    <mergeCell ref="I60:J60"/>
    <mergeCell ref="D34:E34"/>
    <mergeCell ref="F34:H34"/>
    <mergeCell ref="I34:J34"/>
    <mergeCell ref="D47:E47"/>
    <mergeCell ref="F47:H47"/>
    <mergeCell ref="I47:J47"/>
  </mergeCells>
  <dataValidations count="2">
    <dataValidation type="list" allowBlank="1" showInputMessage="1" showErrorMessage="1" sqref="E14:E18" xr:uid="{9C8B738A-0098-4AC1-80D1-C5F82B7991E6}">
      <formula1>$H$14:$I$14</formula1>
    </dataValidation>
    <dataValidation type="list" allowBlank="1" showInputMessage="1" showErrorMessage="1" sqref="I23:J32 I36:J45 I49:J58 I62:J71" xr:uid="{7EA275B8-3397-4566-8105-E600166549B8}">
      <formula1>$L$23:$M$23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267B-08A1-4AE8-A067-6AD5040DE5DB}">
  <dimension ref="A1:P227"/>
  <sheetViews>
    <sheetView topLeftCell="A192" workbookViewId="0">
      <selection activeCell="D122" sqref="D122"/>
    </sheetView>
  </sheetViews>
  <sheetFormatPr defaultColWidth="11.42578125" defaultRowHeight="15"/>
  <cols>
    <col min="1" max="1" width="5.7109375" customWidth="1"/>
    <col min="2" max="2" width="60.42578125" style="5" customWidth="1"/>
    <col min="3" max="3" width="15.42578125" style="12" customWidth="1"/>
    <col min="4" max="4" width="15.7109375" style="12" customWidth="1"/>
    <col min="5" max="8" width="17.28515625" style="10" customWidth="1"/>
    <col min="9" max="9" width="13" style="10" customWidth="1"/>
    <col min="10" max="11" width="13.85546875" style="10" customWidth="1"/>
    <col min="12" max="12" width="11.42578125" style="10" customWidth="1"/>
    <col min="13" max="13" width="38.85546875" style="10" customWidth="1"/>
    <col min="14" max="15" width="11.42578125" style="10" customWidth="1"/>
  </cols>
  <sheetData>
    <row r="1" spans="1:15" s="27" customFormat="1" ht="21">
      <c r="A1"/>
      <c r="B1" s="300" t="s">
        <v>419</v>
      </c>
      <c r="C1" s="300"/>
      <c r="D1" s="300"/>
      <c r="E1" s="300"/>
      <c r="F1" s="300"/>
      <c r="G1" s="300"/>
      <c r="H1" s="300"/>
      <c r="I1" s="300"/>
      <c r="J1" s="10"/>
    </row>
    <row r="2" spans="1:15">
      <c r="B2" s="301" t="s">
        <v>1</v>
      </c>
      <c r="C2" s="301"/>
      <c r="D2" s="301"/>
      <c r="E2" s="301"/>
      <c r="F2" s="301"/>
      <c r="G2" s="301"/>
      <c r="H2" s="301"/>
      <c r="I2" s="301"/>
      <c r="K2"/>
      <c r="L2"/>
      <c r="M2"/>
      <c r="N2"/>
      <c r="O2"/>
    </row>
    <row r="4" spans="1:15" s="32" customFormat="1" ht="26.1">
      <c r="B4" s="39" t="e">
        <f ca="1">MID(CELL("dateiname",A1),SEARCH("]",CELL("dateiname",A1))+1,31)</f>
        <v>#VALUE!</v>
      </c>
      <c r="C4" s="33"/>
      <c r="D4" s="33"/>
      <c r="E4" s="34" t="s">
        <v>420</v>
      </c>
      <c r="F4" s="34"/>
      <c r="G4" s="34"/>
      <c r="H4" s="34"/>
      <c r="I4" s="34"/>
      <c r="J4" s="34"/>
      <c r="K4" s="34"/>
      <c r="L4" s="34"/>
      <c r="M4" s="34"/>
      <c r="N4" s="34"/>
      <c r="O4" s="34"/>
    </row>
    <row r="6" spans="1:15">
      <c r="B6" s="250" t="s">
        <v>22</v>
      </c>
    </row>
    <row r="7" spans="1:15">
      <c r="B7" s="251" t="s">
        <v>23</v>
      </c>
    </row>
    <row r="8" spans="1:15">
      <c r="B8" s="35" t="s">
        <v>24</v>
      </c>
    </row>
    <row r="9" spans="1:15">
      <c r="B9" s="8" t="s">
        <v>25</v>
      </c>
    </row>
    <row r="10" spans="1:15">
      <c r="B10" s="40" t="s">
        <v>26</v>
      </c>
    </row>
    <row r="12" spans="1:15" ht="30" customHeight="1">
      <c r="B12" s="176" t="s">
        <v>27</v>
      </c>
      <c r="C12" s="4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/>
    </row>
    <row r="13" spans="1:15" ht="12" customHeight="1">
      <c r="B13" s="219"/>
      <c r="D13"/>
      <c r="E13"/>
      <c r="F13"/>
      <c r="G13"/>
      <c r="H13"/>
      <c r="I13"/>
      <c r="J13"/>
      <c r="K13"/>
      <c r="L13"/>
      <c r="M13"/>
      <c r="N13"/>
      <c r="O13"/>
    </row>
    <row r="14" spans="1:15" ht="24.95" customHeight="1">
      <c r="B14" s="3" t="s">
        <v>28</v>
      </c>
      <c r="C14" s="20" t="s">
        <v>7</v>
      </c>
      <c r="D14" s="2"/>
    </row>
    <row r="15" spans="1:15" ht="24.95" customHeight="1">
      <c r="B15" s="3" t="s">
        <v>29</v>
      </c>
      <c r="C15" s="20" t="s">
        <v>7</v>
      </c>
      <c r="D15" s="2"/>
    </row>
    <row r="16" spans="1:15" ht="24.95" customHeight="1">
      <c r="B16" s="3" t="s">
        <v>30</v>
      </c>
      <c r="C16" s="20" t="s">
        <v>7</v>
      </c>
      <c r="D16" s="2"/>
    </row>
    <row r="17" spans="2:15" ht="24.95" customHeight="1">
      <c r="B17" s="4" t="s">
        <v>31</v>
      </c>
      <c r="C17" s="20" t="s">
        <v>32</v>
      </c>
      <c r="D17" s="2"/>
    </row>
    <row r="18" spans="2:15" ht="24.95" customHeight="1">
      <c r="B18" s="4" t="s">
        <v>33</v>
      </c>
      <c r="C18" s="20" t="s">
        <v>4</v>
      </c>
      <c r="D18" s="2"/>
      <c r="G18" s="10" t="s">
        <v>34</v>
      </c>
      <c r="H18" s="10" t="s">
        <v>35</v>
      </c>
      <c r="I18" s="10" t="s">
        <v>36</v>
      </c>
      <c r="J18" s="10" t="s">
        <v>37</v>
      </c>
      <c r="K18" s="11" t="s">
        <v>38</v>
      </c>
    </row>
    <row r="19" spans="2:15" ht="24.95" customHeight="1">
      <c r="B19" s="4" t="s">
        <v>39</v>
      </c>
      <c r="C19" s="20" t="s">
        <v>4</v>
      </c>
      <c r="D19" s="2"/>
    </row>
    <row r="20" spans="2:15" ht="24.95" customHeight="1">
      <c r="B20" s="3" t="s">
        <v>40</v>
      </c>
      <c r="C20" s="20" t="s">
        <v>16</v>
      </c>
      <c r="D20" s="79"/>
      <c r="G20" s="30" t="s">
        <v>41</v>
      </c>
      <c r="H20" s="30" t="s">
        <v>42</v>
      </c>
    </row>
    <row r="21" spans="2:15" ht="24.95" customHeight="1">
      <c r="B21" s="3" t="s">
        <v>43</v>
      </c>
      <c r="C21" s="20" t="s">
        <v>16</v>
      </c>
      <c r="D21" s="79"/>
      <c r="G21" s="30" t="s">
        <v>17</v>
      </c>
      <c r="H21" s="30" t="s">
        <v>18</v>
      </c>
    </row>
    <row r="22" spans="2:15" ht="24.95" customHeight="1">
      <c r="B22" s="3" t="s">
        <v>44</v>
      </c>
      <c r="C22" s="20" t="s">
        <v>16</v>
      </c>
      <c r="D22" s="79"/>
      <c r="G22" s="30" t="s">
        <v>45</v>
      </c>
      <c r="H22" s="30" t="s">
        <v>46</v>
      </c>
    </row>
    <row r="23" spans="2:15" ht="24.95" customHeight="1">
      <c r="B23" s="201" t="s">
        <v>47</v>
      </c>
      <c r="C23" s="202" t="s">
        <v>16</v>
      </c>
      <c r="D23" s="203"/>
      <c r="G23" s="204" t="s">
        <v>17</v>
      </c>
      <c r="H23" s="204" t="s">
        <v>18</v>
      </c>
    </row>
    <row r="24" spans="2:15" ht="24.95" customHeight="1">
      <c r="B24" s="3" t="s">
        <v>48</v>
      </c>
      <c r="C24" s="20" t="s">
        <v>4</v>
      </c>
      <c r="D24" s="205"/>
    </row>
    <row r="25" spans="2:15" ht="24.95" customHeight="1">
      <c r="B25" s="3" t="s">
        <v>49</v>
      </c>
      <c r="C25" s="20" t="s">
        <v>16</v>
      </c>
      <c r="D25" s="79"/>
      <c r="G25" s="30" t="s">
        <v>17</v>
      </c>
      <c r="H25" s="30" t="s">
        <v>18</v>
      </c>
    </row>
    <row r="26" spans="2:15" ht="24.95" customHeight="1">
      <c r="B26" s="3" t="s">
        <v>50</v>
      </c>
      <c r="C26" s="20" t="s">
        <v>51</v>
      </c>
      <c r="D26" s="228"/>
      <c r="E26" s="168" t="s">
        <v>52</v>
      </c>
      <c r="F26" s="265"/>
    </row>
    <row r="27" spans="2:15" ht="24.95" customHeight="1">
      <c r="B27" s="3" t="s">
        <v>53</v>
      </c>
      <c r="C27" s="20" t="s">
        <v>16</v>
      </c>
      <c r="D27" s="79"/>
      <c r="G27" s="30" t="s">
        <v>17</v>
      </c>
      <c r="H27" s="30" t="s">
        <v>18</v>
      </c>
    </row>
    <row r="28" spans="2:15">
      <c r="B28" s="150"/>
      <c r="C28" s="150"/>
      <c r="D28" s="150"/>
      <c r="E28" s="150"/>
      <c r="F28" s="150"/>
      <c r="G28" s="150"/>
      <c r="H28" s="150"/>
      <c r="I28" s="150"/>
      <c r="J28" s="150"/>
    </row>
    <row r="29" spans="2:15" ht="30" customHeight="1">
      <c r="B29" s="176" t="s">
        <v>54</v>
      </c>
      <c r="C29" s="41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/>
    </row>
    <row r="30" spans="2:15" s="182" customFormat="1" ht="8.4499999999999993" customHeight="1">
      <c r="B30" s="192"/>
      <c r="C30" s="184"/>
    </row>
    <row r="31" spans="2:15" ht="15" customHeight="1">
      <c r="B31" s="304" t="s">
        <v>55</v>
      </c>
      <c r="C31" s="304"/>
      <c r="D31" s="304"/>
      <c r="E31"/>
      <c r="F31"/>
      <c r="G31"/>
      <c r="H31"/>
      <c r="I31"/>
      <c r="J31"/>
      <c r="K31"/>
      <c r="L31"/>
      <c r="M31"/>
      <c r="N31"/>
      <c r="O31"/>
    </row>
    <row r="32" spans="2:15" ht="15" customHeight="1">
      <c r="B32" s="164" t="s">
        <v>56</v>
      </c>
      <c r="C32" s="165" t="s">
        <v>51</v>
      </c>
      <c r="D32" s="166">
        <f>D103</f>
        <v>0</v>
      </c>
      <c r="E32"/>
      <c r="F32"/>
      <c r="G32"/>
      <c r="H32"/>
      <c r="I32"/>
      <c r="J32"/>
      <c r="K32"/>
      <c r="L32"/>
      <c r="M32"/>
      <c r="N32"/>
      <c r="O32"/>
    </row>
    <row r="33" spans="2:15" ht="26.45" customHeight="1">
      <c r="B33" s="167" t="s">
        <v>57</v>
      </c>
      <c r="C33" s="165" t="s">
        <v>58</v>
      </c>
      <c r="D33" s="168" t="s">
        <v>59</v>
      </c>
      <c r="E33"/>
      <c r="F33"/>
      <c r="G33"/>
      <c r="I33"/>
      <c r="J33"/>
      <c r="K33"/>
      <c r="L33"/>
      <c r="M33"/>
      <c r="N33"/>
      <c r="O33"/>
    </row>
    <row r="34" spans="2:15" ht="15" customHeight="1">
      <c r="B34" s="169" t="s">
        <v>60</v>
      </c>
      <c r="C34" s="165" t="s">
        <v>58</v>
      </c>
      <c r="D34" s="170">
        <f>D118</f>
        <v>0</v>
      </c>
    </row>
    <row r="35" spans="2:15" ht="15" customHeight="1">
      <c r="B35" s="169" t="s">
        <v>61</v>
      </c>
      <c r="C35" s="165" t="s">
        <v>58</v>
      </c>
      <c r="D35" s="170">
        <f>D121</f>
        <v>0</v>
      </c>
      <c r="G35" s="11"/>
      <c r="H35" s="11"/>
      <c r="I35" s="11"/>
    </row>
    <row r="36" spans="2:15" ht="15" customHeight="1">
      <c r="B36" s="169" t="s">
        <v>62</v>
      </c>
      <c r="C36" s="165" t="s">
        <v>32</v>
      </c>
      <c r="D36" s="170">
        <f>D105</f>
        <v>0</v>
      </c>
      <c r="G36" s="11"/>
      <c r="H36" s="11"/>
      <c r="I36" s="11"/>
    </row>
    <row r="37" spans="2:15" ht="15" customHeight="1">
      <c r="B37"/>
      <c r="C37"/>
      <c r="D37"/>
    </row>
    <row r="38" spans="2:15" ht="15" customHeight="1">
      <c r="B38" s="305" t="s">
        <v>63</v>
      </c>
      <c r="C38" s="305"/>
      <c r="D38" s="305"/>
      <c r="E38" s="11"/>
      <c r="F38" s="11"/>
    </row>
    <row r="39" spans="2:15" ht="15" customHeight="1">
      <c r="B39" s="164" t="s">
        <v>64</v>
      </c>
      <c r="C39" s="165" t="s">
        <v>51</v>
      </c>
      <c r="D39" s="166" t="e">
        <f>D138</f>
        <v>#DIV/0!</v>
      </c>
      <c r="E39" s="11"/>
      <c r="F39" s="11"/>
      <c r="G39" s="11"/>
      <c r="H39" s="11"/>
      <c r="I39" s="11"/>
    </row>
    <row r="40" spans="2:15" ht="27.6" customHeight="1">
      <c r="B40" s="167" t="s">
        <v>65</v>
      </c>
      <c r="C40" s="165" t="s">
        <v>58</v>
      </c>
      <c r="D40" s="171" t="s">
        <v>59</v>
      </c>
    </row>
    <row r="41" spans="2:15" ht="15" customHeight="1">
      <c r="B41" s="172" t="s">
        <v>66</v>
      </c>
      <c r="C41" s="165" t="s">
        <v>58</v>
      </c>
      <c r="D41" s="170">
        <f>D158</f>
        <v>0</v>
      </c>
      <c r="E41" s="11"/>
      <c r="F41" s="11"/>
    </row>
    <row r="42" spans="2:15" ht="15" customHeight="1">
      <c r="B42" s="172" t="s">
        <v>67</v>
      </c>
      <c r="C42" s="165" t="s">
        <v>58</v>
      </c>
      <c r="D42" s="170">
        <f>D161</f>
        <v>0</v>
      </c>
      <c r="E42" s="11"/>
      <c r="F42" s="11"/>
      <c r="J42" s="11"/>
      <c r="K42" s="11"/>
      <c r="L42" s="11"/>
    </row>
    <row r="43" spans="2:15" ht="15" customHeight="1">
      <c r="B43" s="9"/>
      <c r="D43" s="163"/>
      <c r="E43"/>
      <c r="F43"/>
      <c r="J43" s="11"/>
      <c r="K43" s="11"/>
      <c r="L43" s="11"/>
    </row>
    <row r="44" spans="2:15" ht="15" customHeight="1">
      <c r="B44" s="307" t="s">
        <v>68</v>
      </c>
      <c r="C44" s="307"/>
      <c r="D44" s="307"/>
      <c r="E44" s="11"/>
      <c r="F44" s="11"/>
      <c r="J44" s="11"/>
      <c r="K44" s="11"/>
      <c r="L44" s="11"/>
    </row>
    <row r="45" spans="2:15" ht="15" customHeight="1">
      <c r="B45" s="146" t="s">
        <v>421</v>
      </c>
      <c r="C45" s="20" t="s">
        <v>51</v>
      </c>
      <c r="D45" s="196">
        <f>D128</f>
        <v>0</v>
      </c>
      <c r="E45" s="11"/>
      <c r="F45" s="11"/>
      <c r="J45" s="11"/>
      <c r="K45" s="11"/>
      <c r="L45" s="11"/>
    </row>
    <row r="46" spans="2:15" ht="15" customHeight="1">
      <c r="B46" s="146" t="s">
        <v>192</v>
      </c>
      <c r="C46" s="20" t="s">
        <v>71</v>
      </c>
      <c r="D46" s="88">
        <f>G155</f>
        <v>0</v>
      </c>
      <c r="E46" s="11"/>
      <c r="F46" s="11"/>
      <c r="J46" s="11"/>
      <c r="K46" s="11"/>
      <c r="L46" s="11"/>
    </row>
    <row r="47" spans="2:15" ht="15" customHeight="1">
      <c r="B47" s="9"/>
      <c r="D47" s="163"/>
      <c r="L47" s="9"/>
    </row>
    <row r="48" spans="2:15" s="173" customFormat="1" ht="15" customHeight="1">
      <c r="B48" s="306" t="s">
        <v>72</v>
      </c>
      <c r="C48" s="306"/>
      <c r="D48" s="306"/>
      <c r="G48" s="174"/>
    </row>
    <row r="49" spans="2:14" s="173" customFormat="1" ht="15" customHeight="1">
      <c r="B49" s="175" t="s">
        <v>73</v>
      </c>
      <c r="C49" s="161" t="s">
        <v>74</v>
      </c>
      <c r="D49" s="223" t="str">
        <f>D173</f>
        <v/>
      </c>
    </row>
    <row r="50" spans="2:14" ht="15" customHeight="1">
      <c r="B50" s="187" t="s">
        <v>75</v>
      </c>
      <c r="C50" s="187"/>
      <c r="D50" s="187"/>
    </row>
    <row r="51" spans="2:14" ht="15" customHeight="1">
      <c r="B51" s="8" t="s">
        <v>76</v>
      </c>
      <c r="C51" s="18" t="s">
        <v>77</v>
      </c>
      <c r="D51" s="36">
        <f>D182</f>
        <v>0</v>
      </c>
    </row>
    <row r="52" spans="2:14" ht="15" customHeight="1">
      <c r="E52" s="11"/>
      <c r="F52" s="11"/>
    </row>
    <row r="53" spans="2:14" ht="15" customHeight="1">
      <c r="B53" s="303" t="s">
        <v>78</v>
      </c>
      <c r="C53" s="303"/>
      <c r="D53" s="303"/>
      <c r="E53" s="11"/>
      <c r="F53" s="11"/>
    </row>
    <row r="54" spans="2:14" ht="15" customHeight="1">
      <c r="B54" s="146" t="s">
        <v>79</v>
      </c>
      <c r="C54" s="20" t="s">
        <v>80</v>
      </c>
      <c r="D54" s="196" t="e">
        <f>D193</f>
        <v>#DIV/0!</v>
      </c>
      <c r="E54" s="11"/>
      <c r="F54" s="11"/>
    </row>
    <row r="55" spans="2:14" ht="15" customHeight="1">
      <c r="B55" s="146" t="s">
        <v>81</v>
      </c>
      <c r="C55" s="20" t="s">
        <v>80</v>
      </c>
      <c r="D55" s="88" t="e">
        <f>D192</f>
        <v>#DIV/0!</v>
      </c>
    </row>
    <row r="56" spans="2:14">
      <c r="B56" s="57"/>
      <c r="C56" s="162"/>
      <c r="D56" s="57"/>
    </row>
    <row r="57" spans="2:14" ht="30" customHeight="1">
      <c r="B57" s="176" t="s">
        <v>82</v>
      </c>
      <c r="C57" s="41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9" spans="2:14" ht="48">
      <c r="B59" s="42" t="s">
        <v>83</v>
      </c>
      <c r="C59" s="44" t="s">
        <v>84</v>
      </c>
      <c r="D59" s="49" t="s">
        <v>85</v>
      </c>
      <c r="E59" s="49" t="s">
        <v>86</v>
      </c>
      <c r="F59" s="49" t="s">
        <v>87</v>
      </c>
      <c r="G59" s="49" t="s">
        <v>88</v>
      </c>
      <c r="H59" s="49" t="s">
        <v>89</v>
      </c>
      <c r="I59" s="49" t="s">
        <v>90</v>
      </c>
      <c r="K59" s="49" t="s">
        <v>91</v>
      </c>
      <c r="L59" s="49" t="s">
        <v>92</v>
      </c>
      <c r="M59" s="49" t="s">
        <v>93</v>
      </c>
    </row>
    <row r="60" spans="2:14">
      <c r="B60" s="45" t="s">
        <v>94</v>
      </c>
      <c r="C60" s="46"/>
      <c r="D60" s="44" t="s">
        <v>95</v>
      </c>
      <c r="E60" s="44" t="s">
        <v>51</v>
      </c>
      <c r="F60" s="44" t="s">
        <v>51</v>
      </c>
      <c r="G60" s="44" t="s">
        <v>96</v>
      </c>
      <c r="H60" s="44" t="s">
        <v>95</v>
      </c>
      <c r="I60" s="44" t="s">
        <v>95</v>
      </c>
      <c r="K60" s="44" t="s">
        <v>97</v>
      </c>
      <c r="L60" s="44" t="s">
        <v>95</v>
      </c>
      <c r="M60" s="44" t="s">
        <v>51</v>
      </c>
    </row>
    <row r="61" spans="2:14">
      <c r="B61" s="14"/>
      <c r="C61" s="43" t="s">
        <v>98</v>
      </c>
      <c r="D61" s="19"/>
      <c r="E61" s="48" t="str">
        <f>IF(ISBLANK(D61),"",D61/$D$69)</f>
        <v/>
      </c>
      <c r="F61" s="48" t="e">
        <f>E61*E75</f>
        <v>#VALUE!</v>
      </c>
      <c r="G61" s="19"/>
      <c r="H61" s="48" t="e">
        <f>IF(G61="yes",0,E61/(1-D$71))</f>
        <v>#VALUE!</v>
      </c>
      <c r="I61" s="66" t="str">
        <f>IF(ISBLANK(D61),"",H61*$H$70/$E75)</f>
        <v/>
      </c>
      <c r="J61" s="10" t="s">
        <v>99</v>
      </c>
      <c r="K61" s="19"/>
      <c r="L61" s="1"/>
      <c r="M61" s="1"/>
    </row>
    <row r="62" spans="2:14">
      <c r="B62" s="8"/>
      <c r="C62" s="147" t="s">
        <v>100</v>
      </c>
      <c r="D62" s="19"/>
      <c r="E62" s="48" t="str">
        <f t="shared" ref="E62:E68" si="0">IF(ISBLANK(D62),"",D62/$D$69)</f>
        <v/>
      </c>
      <c r="F62" s="48" t="e">
        <f>E62*E76</f>
        <v>#VALUE!</v>
      </c>
      <c r="G62" s="19"/>
      <c r="H62" s="48" t="e">
        <f>IF(G62="yes",0,E62/(1-D$71))</f>
        <v>#VALUE!</v>
      </c>
      <c r="I62" s="66" t="str">
        <f t="shared" ref="I62:I68" si="1">IF(ISBLANK(D62),"",H62*$H$70/$E76)</f>
        <v/>
      </c>
      <c r="J62" s="10" t="s">
        <v>99</v>
      </c>
      <c r="K62" s="19"/>
      <c r="L62" s="1"/>
      <c r="M62" s="1"/>
    </row>
    <row r="63" spans="2:14">
      <c r="B63" s="8"/>
      <c r="C63" s="147" t="s">
        <v>101</v>
      </c>
      <c r="D63" s="19"/>
      <c r="E63" s="48" t="str">
        <f t="shared" si="0"/>
        <v/>
      </c>
      <c r="F63" s="48"/>
      <c r="G63" s="19"/>
      <c r="H63" s="48"/>
      <c r="I63" s="66" t="str">
        <f t="shared" si="1"/>
        <v/>
      </c>
      <c r="K63" s="19" t="str">
        <f t="shared" ref="K63:K68" si="2">I63</f>
        <v/>
      </c>
      <c r="L63" s="1"/>
      <c r="M63" s="1"/>
    </row>
    <row r="64" spans="2:14">
      <c r="B64" s="8"/>
      <c r="C64" s="147" t="s">
        <v>102</v>
      </c>
      <c r="D64" s="19"/>
      <c r="E64" s="48" t="str">
        <f t="shared" si="0"/>
        <v/>
      </c>
      <c r="F64" s="48"/>
      <c r="G64" s="19"/>
      <c r="H64" s="48" t="str">
        <f>IF(ISBLANK(D64),"",IF(G64="ja",0,E64/D$71))</f>
        <v/>
      </c>
      <c r="I64" s="66" t="str">
        <f t="shared" si="1"/>
        <v/>
      </c>
      <c r="K64" s="19" t="str">
        <f t="shared" si="2"/>
        <v/>
      </c>
      <c r="L64" s="1"/>
      <c r="M64" s="1"/>
    </row>
    <row r="65" spans="2:13">
      <c r="B65" s="8"/>
      <c r="C65" s="147" t="s">
        <v>103</v>
      </c>
      <c r="D65" s="19"/>
      <c r="E65" s="48" t="str">
        <f t="shared" si="0"/>
        <v/>
      </c>
      <c r="F65" s="48"/>
      <c r="G65" s="19"/>
      <c r="H65" s="48" t="str">
        <f>IF(ISBLANK(D65),"",IF(G65="ja",0,E65/D$71))</f>
        <v/>
      </c>
      <c r="I65" s="66" t="str">
        <f t="shared" si="1"/>
        <v/>
      </c>
      <c r="K65" s="19" t="str">
        <f t="shared" si="2"/>
        <v/>
      </c>
      <c r="L65" s="1"/>
      <c r="M65" s="1"/>
    </row>
    <row r="66" spans="2:13">
      <c r="B66" s="8"/>
      <c r="C66" s="147" t="s">
        <v>104</v>
      </c>
      <c r="D66" s="19"/>
      <c r="E66" s="48" t="str">
        <f t="shared" si="0"/>
        <v/>
      </c>
      <c r="F66" s="48"/>
      <c r="G66" s="19"/>
      <c r="H66" s="48" t="str">
        <f>IF(ISBLANK(D66),"",IF(G66="ja",0,E66/D$71))</f>
        <v/>
      </c>
      <c r="I66" s="66" t="str">
        <f t="shared" si="1"/>
        <v/>
      </c>
      <c r="K66" s="19" t="str">
        <f t="shared" si="2"/>
        <v/>
      </c>
      <c r="L66" s="1"/>
      <c r="M66" s="1"/>
    </row>
    <row r="67" spans="2:13">
      <c r="B67" s="8"/>
      <c r="C67" s="147" t="s">
        <v>105</v>
      </c>
      <c r="D67" s="19"/>
      <c r="E67" s="48" t="str">
        <f t="shared" si="0"/>
        <v/>
      </c>
      <c r="F67" s="48"/>
      <c r="G67" s="19"/>
      <c r="H67" s="48" t="str">
        <f>IF(ISBLANK(D67),"",IF(G67="ja",0,E67/D$71))</f>
        <v/>
      </c>
      <c r="I67" s="66" t="str">
        <f t="shared" si="1"/>
        <v/>
      </c>
      <c r="K67" s="19" t="str">
        <f t="shared" si="2"/>
        <v/>
      </c>
      <c r="L67" s="1"/>
      <c r="M67" s="1"/>
    </row>
    <row r="68" spans="2:13">
      <c r="B68" s="8"/>
      <c r="C68" s="147" t="s">
        <v>106</v>
      </c>
      <c r="D68" s="19"/>
      <c r="E68" s="48" t="str">
        <f t="shared" si="0"/>
        <v/>
      </c>
      <c r="F68" s="48"/>
      <c r="G68" s="19"/>
      <c r="H68" s="48" t="str">
        <f>IF(ISBLANK(D68),"",IF(G68="ja",0,E68/D$71))</f>
        <v/>
      </c>
      <c r="I68" s="66" t="str">
        <f t="shared" si="1"/>
        <v/>
      </c>
      <c r="K68" s="19" t="str">
        <f t="shared" si="2"/>
        <v/>
      </c>
      <c r="L68" s="1"/>
      <c r="M68" s="1"/>
    </row>
    <row r="69" spans="2:13">
      <c r="B69" s="8" t="s">
        <v>107</v>
      </c>
      <c r="C69" s="20"/>
      <c r="D69" s="36">
        <f>SUM(D61:D68)</f>
        <v>0</v>
      </c>
      <c r="E69" s="47">
        <f>SUM(E61:E68)</f>
        <v>0</v>
      </c>
      <c r="F69" s="47"/>
      <c r="G69" s="48">
        <f>SUMIF(G61:G68,"yes",F61:F68)</f>
        <v>0</v>
      </c>
      <c r="H69" s="70" t="e">
        <f>SUM(H61:H68)</f>
        <v>#VALUE!</v>
      </c>
      <c r="I69" s="71">
        <f>SUM(I61:I68)</f>
        <v>0</v>
      </c>
      <c r="K69" s="66">
        <f>SUM(K61:K68)</f>
        <v>0</v>
      </c>
      <c r="L69" s="66" t="e">
        <f>IF(ISBLANK(D62),((K69*E75)/2.5)*100-K69,IF(ISBLANK(D63),((K69*(E75*H61+E76*H62)/2.5)*100-K69),IF(ISBLANK(D64),((K69*(E75*H61+E76*H62+E77*H63)/2.5)*100-K69),IF(ISBLANK(D65),((K69*(E75*H61+E76*H62+E77*H63+E78*H64)/2.5)*100-K69),IF(ISBLANK(D66),((K69*(E75*H61+E76*H62+E77*H63+E78*H64+E79*H65)/2.5)*100-K69),IF(ISBLANK(D67),((K69*(E75*H61+E76*H62+E77*H63+E78*H64+E79*H65+E80*H66)/2.5)*100-K69),IF(ISBLANK(D68),((K69*(E75*H61+E76*H62+E77*H63+E78*H64+E79*H65+E80*H66+E81*H67)/2.5)*100-K69),(K69*(E75*H61+E76*H62+E77*H63+E78*H64+E79*H65+E80*H66+E81*H67+E82*H68)/2.5)*100-K69)))))))</f>
        <v>#VALUE!</v>
      </c>
      <c r="M69" s="66">
        <v>2.5</v>
      </c>
    </row>
    <row r="70" spans="2:13">
      <c r="H70" s="72">
        <v>50</v>
      </c>
      <c r="I70" s="73" t="s">
        <v>108</v>
      </c>
      <c r="K70" s="59"/>
      <c r="L70" s="60"/>
      <c r="M70" s="59"/>
    </row>
    <row r="71" spans="2:13">
      <c r="B71" s="42" t="s">
        <v>109</v>
      </c>
      <c r="C71" s="69" t="s">
        <v>51</v>
      </c>
      <c r="D71" s="70">
        <f>G69</f>
        <v>0</v>
      </c>
      <c r="E71" s="59"/>
      <c r="F71" s="59"/>
      <c r="K71" s="59"/>
      <c r="L71" s="60"/>
      <c r="M71" s="59"/>
    </row>
    <row r="72" spans="2:13">
      <c r="B72" s="67"/>
      <c r="C72" s="54"/>
      <c r="D72" s="68"/>
      <c r="E72" s="59"/>
      <c r="F72" s="59"/>
      <c r="K72" s="59"/>
      <c r="L72" s="60"/>
      <c r="M72" s="59"/>
    </row>
    <row r="73" spans="2:13">
      <c r="B73" s="311" t="s">
        <v>110</v>
      </c>
      <c r="C73" s="61" t="s">
        <v>111</v>
      </c>
      <c r="D73" s="61" t="s">
        <v>112</v>
      </c>
      <c r="E73" s="61" t="s">
        <v>113</v>
      </c>
      <c r="F73" s="59"/>
      <c r="K73" s="59"/>
      <c r="L73" s="60"/>
      <c r="M73" s="59"/>
    </row>
    <row r="74" spans="2:13">
      <c r="B74" s="311"/>
      <c r="C74" s="61" t="s">
        <v>51</v>
      </c>
      <c r="D74" s="61" t="s">
        <v>51</v>
      </c>
      <c r="E74" s="61" t="s">
        <v>51</v>
      </c>
      <c r="F74" s="59"/>
      <c r="K74" s="59"/>
      <c r="L74" s="60"/>
      <c r="M74" s="59"/>
    </row>
    <row r="75" spans="2:13">
      <c r="B75" s="62" t="s">
        <v>98</v>
      </c>
      <c r="C75" s="63"/>
      <c r="D75" s="63"/>
      <c r="E75" s="64" t="str">
        <f t="shared" ref="E75:E82" si="3">IF(ISBLANK(C75),"",AVERAGE(C75:D75))</f>
        <v/>
      </c>
      <c r="F75" s="59"/>
      <c r="K75" s="59"/>
      <c r="L75" s="60"/>
      <c r="M75" s="59"/>
    </row>
    <row r="76" spans="2:13">
      <c r="B76" s="62" t="s">
        <v>100</v>
      </c>
      <c r="C76" s="63"/>
      <c r="D76" s="63"/>
      <c r="E76" s="64" t="str">
        <f t="shared" si="3"/>
        <v/>
      </c>
      <c r="F76" s="59"/>
      <c r="K76" s="59"/>
      <c r="L76" s="60"/>
      <c r="M76" s="59"/>
    </row>
    <row r="77" spans="2:13" ht="14.45" customHeight="1">
      <c r="B77" s="65" t="str">
        <f t="shared" ref="B77:B82" si="4">IF(ISBLANK(B63),"",B63)</f>
        <v/>
      </c>
      <c r="C77" s="63"/>
      <c r="D77" s="63"/>
      <c r="E77" s="64" t="str">
        <f t="shared" si="3"/>
        <v/>
      </c>
      <c r="F77" s="59"/>
      <c r="K77" s="59"/>
      <c r="L77" s="60"/>
      <c r="M77" s="59"/>
    </row>
    <row r="78" spans="2:13">
      <c r="B78" s="65" t="str">
        <f t="shared" si="4"/>
        <v/>
      </c>
      <c r="C78" s="63"/>
      <c r="D78" s="63"/>
      <c r="E78" s="64" t="str">
        <f t="shared" si="3"/>
        <v/>
      </c>
      <c r="F78" s="59"/>
      <c r="K78" s="59"/>
      <c r="L78" s="60"/>
      <c r="M78" s="59"/>
    </row>
    <row r="79" spans="2:13">
      <c r="B79" s="65" t="str">
        <f t="shared" si="4"/>
        <v/>
      </c>
      <c r="C79" s="63"/>
      <c r="D79" s="63"/>
      <c r="E79" s="64" t="str">
        <f t="shared" si="3"/>
        <v/>
      </c>
      <c r="F79" s="59"/>
      <c r="K79" s="59"/>
      <c r="L79" s="60"/>
      <c r="M79" s="59"/>
    </row>
    <row r="80" spans="2:13">
      <c r="B80" s="65" t="str">
        <f t="shared" si="4"/>
        <v/>
      </c>
      <c r="C80" s="63"/>
      <c r="D80" s="63"/>
      <c r="E80" s="64" t="str">
        <f t="shared" si="3"/>
        <v/>
      </c>
      <c r="F80" s="59"/>
      <c r="K80" s="59"/>
      <c r="L80" s="60"/>
      <c r="M80" s="59"/>
    </row>
    <row r="81" spans="2:15">
      <c r="B81" s="65" t="str">
        <f t="shared" si="4"/>
        <v/>
      </c>
      <c r="C81" s="63"/>
      <c r="D81" s="63"/>
      <c r="E81" s="64" t="str">
        <f t="shared" si="3"/>
        <v/>
      </c>
      <c r="F81" s="59"/>
      <c r="K81" s="59"/>
      <c r="L81" s="60"/>
      <c r="M81" s="59"/>
    </row>
    <row r="82" spans="2:15">
      <c r="B82" s="65" t="str">
        <f t="shared" si="4"/>
        <v/>
      </c>
      <c r="C82" s="63"/>
      <c r="D82" s="63"/>
      <c r="E82" s="64" t="str">
        <f t="shared" si="3"/>
        <v/>
      </c>
      <c r="F82" s="59"/>
      <c r="K82" s="59"/>
      <c r="L82" s="60"/>
      <c r="M82" s="59"/>
    </row>
    <row r="83" spans="2:15" ht="15.95">
      <c r="B83" s="74" t="s">
        <v>114</v>
      </c>
      <c r="C83" s="64" t="e">
        <f t="shared" ref="C83:D83" si="5">AVERAGE(C75:C82)</f>
        <v>#DIV/0!</v>
      </c>
      <c r="D83" s="64" t="e">
        <f t="shared" si="5"/>
        <v>#DIV/0!</v>
      </c>
      <c r="E83" s="64" t="e">
        <f>AVERAGE(E75:E82)</f>
        <v>#DIV/0!</v>
      </c>
      <c r="F83" s="59"/>
      <c r="K83" s="59"/>
      <c r="L83" s="60"/>
      <c r="M83" s="59"/>
    </row>
    <row r="84" spans="2:15">
      <c r="E84" s="10" t="s">
        <v>115</v>
      </c>
    </row>
    <row r="85" spans="2:15">
      <c r="B85" s="312" t="s">
        <v>116</v>
      </c>
      <c r="C85" s="313"/>
      <c r="D85" s="314"/>
    </row>
    <row r="86" spans="2:15">
      <c r="B86" s="16" t="s">
        <v>117</v>
      </c>
      <c r="C86" s="15" t="s">
        <v>4</v>
      </c>
      <c r="D86" s="193" t="s">
        <v>118</v>
      </c>
    </row>
    <row r="87" spans="2:15">
      <c r="B87" s="16" t="s">
        <v>119</v>
      </c>
      <c r="C87" s="15" t="s">
        <v>16</v>
      </c>
      <c r="D87" s="194"/>
      <c r="F87" s="30">
        <v>2</v>
      </c>
      <c r="G87" s="30">
        <v>5</v>
      </c>
      <c r="H87" s="30">
        <v>20</v>
      </c>
    </row>
    <row r="88" spans="2:15">
      <c r="B88" s="1" t="s">
        <v>120</v>
      </c>
      <c r="C88" s="15" t="s">
        <v>16</v>
      </c>
      <c r="D88" s="194"/>
      <c r="F88" s="30" t="s">
        <v>17</v>
      </c>
      <c r="G88" s="30" t="s">
        <v>18</v>
      </c>
    </row>
    <row r="89" spans="2:15">
      <c r="B89" s="1" t="s">
        <v>121</v>
      </c>
      <c r="C89" s="15" t="s">
        <v>16</v>
      </c>
      <c r="D89" s="194"/>
      <c r="F89" s="30" t="s">
        <v>17</v>
      </c>
      <c r="G89" s="30" t="s">
        <v>18</v>
      </c>
    </row>
    <row r="90" spans="2:15">
      <c r="B90" s="1" t="s">
        <v>122</v>
      </c>
      <c r="C90" s="15" t="s">
        <v>4</v>
      </c>
      <c r="D90" s="15"/>
      <c r="F90" s="10">
        <v>2</v>
      </c>
      <c r="G90" s="10">
        <v>5</v>
      </c>
      <c r="H90" s="10">
        <v>20</v>
      </c>
    </row>
    <row r="91" spans="2:15">
      <c r="B91"/>
      <c r="E91"/>
      <c r="F91"/>
      <c r="G91"/>
      <c r="H91"/>
      <c r="I91"/>
      <c r="J91"/>
      <c r="K91"/>
      <c r="L91"/>
      <c r="M91"/>
      <c r="N91"/>
      <c r="O91"/>
    </row>
    <row r="92" spans="2:15">
      <c r="B92" s="315" t="s">
        <v>127</v>
      </c>
      <c r="C92" s="315"/>
      <c r="D92" s="315"/>
    </row>
    <row r="93" spans="2:15" ht="15" customHeight="1">
      <c r="B93" s="316"/>
      <c r="C93" s="316"/>
      <c r="D93" s="316"/>
    </row>
    <row r="94" spans="2:15">
      <c r="B94" s="316"/>
      <c r="C94" s="316"/>
      <c r="D94" s="316"/>
    </row>
    <row r="95" spans="2:15">
      <c r="B95" s="58"/>
      <c r="C95" s="58"/>
      <c r="D95" s="58"/>
    </row>
    <row r="96" spans="2:15">
      <c r="B96" s="308" t="s">
        <v>128</v>
      </c>
      <c r="C96" s="308"/>
      <c r="D96" s="308"/>
    </row>
    <row r="97" spans="2:15">
      <c r="B97" s="1" t="s">
        <v>129</v>
      </c>
      <c r="C97" s="15" t="s">
        <v>95</v>
      </c>
      <c r="D97" s="252">
        <v>50</v>
      </c>
      <c r="E97" s="17"/>
      <c r="F97" s="17"/>
      <c r="G97" s="17"/>
      <c r="H97"/>
      <c r="I97"/>
      <c r="J97"/>
      <c r="K97"/>
      <c r="L97"/>
      <c r="M97"/>
      <c r="N97"/>
      <c r="O97"/>
    </row>
    <row r="98" spans="2:15" ht="15.95">
      <c r="B98" s="22" t="s">
        <v>130</v>
      </c>
      <c r="C98" s="20" t="s">
        <v>131</v>
      </c>
      <c r="D98" s="20"/>
    </row>
    <row r="99" spans="2:15">
      <c r="B99" s="1" t="s">
        <v>132</v>
      </c>
      <c r="C99" s="15" t="s">
        <v>95</v>
      </c>
      <c r="D99" s="21"/>
    </row>
    <row r="100" spans="2:15">
      <c r="B100" s="16" t="s">
        <v>133</v>
      </c>
      <c r="C100" s="15" t="s">
        <v>51</v>
      </c>
      <c r="D100" s="37">
        <f>D99/D97</f>
        <v>0</v>
      </c>
    </row>
    <row r="101" spans="2:15">
      <c r="B101" s="1" t="s">
        <v>134</v>
      </c>
      <c r="C101" s="15" t="s">
        <v>95</v>
      </c>
      <c r="D101" s="36">
        <f>D97-D99</f>
        <v>50</v>
      </c>
      <c r="E101" s="17" t="s">
        <v>135</v>
      </c>
      <c r="F101" s="17"/>
    </row>
    <row r="102" spans="2:15">
      <c r="B102" s="16" t="s">
        <v>136</v>
      </c>
      <c r="C102" s="178" t="s">
        <v>51</v>
      </c>
      <c r="D102" s="258">
        <f>D100*(1-D71)</f>
        <v>0</v>
      </c>
      <c r="E102" s="259"/>
      <c r="F102" s="259"/>
    </row>
    <row r="103" spans="2:15">
      <c r="B103" s="80" t="s">
        <v>56</v>
      </c>
      <c r="C103" s="178" t="s">
        <v>51</v>
      </c>
      <c r="D103" s="258">
        <f>D102+G69</f>
        <v>0</v>
      </c>
      <c r="E103" s="259"/>
      <c r="F103" s="259"/>
    </row>
    <row r="104" spans="2:15" ht="15" customHeight="1">
      <c r="B104" s="225" t="s">
        <v>57</v>
      </c>
      <c r="C104" s="179" t="s">
        <v>58</v>
      </c>
      <c r="D104" s="180" t="s">
        <v>59</v>
      </c>
      <c r="E104" s="11"/>
      <c r="F104" s="11"/>
      <c r="J104"/>
    </row>
    <row r="105" spans="2:15" ht="15" customHeight="1">
      <c r="B105" s="80" t="s">
        <v>137</v>
      </c>
      <c r="C105" s="179" t="s">
        <v>16</v>
      </c>
      <c r="D105" s="227"/>
      <c r="F105" s="226" t="s">
        <v>138</v>
      </c>
      <c r="G105" s="195" t="s">
        <v>139</v>
      </c>
      <c r="H105" s="195" t="s">
        <v>140</v>
      </c>
      <c r="I105" s="195" t="s">
        <v>141</v>
      </c>
    </row>
    <row r="106" spans="2:15" ht="15" customHeight="1">
      <c r="B106" s="6"/>
    </row>
    <row r="107" spans="2:15" ht="15" customHeight="1">
      <c r="B107" s="308" t="s">
        <v>142</v>
      </c>
      <c r="C107" s="308"/>
      <c r="D107" s="308"/>
    </row>
    <row r="108" spans="2:15" ht="15" customHeight="1">
      <c r="B108" s="16" t="s">
        <v>143</v>
      </c>
      <c r="C108" s="15" t="s">
        <v>95</v>
      </c>
      <c r="D108" s="20"/>
    </row>
    <row r="109" spans="2:15" ht="15" customHeight="1">
      <c r="B109" s="16" t="s">
        <v>379</v>
      </c>
      <c r="C109" s="15" t="s">
        <v>51</v>
      </c>
      <c r="D109" s="20"/>
    </row>
    <row r="110" spans="2:15" ht="15" customHeight="1"/>
    <row r="111" spans="2:15" ht="15" customHeight="1">
      <c r="B111" s="308" t="s">
        <v>145</v>
      </c>
      <c r="C111" s="308"/>
      <c r="D111" s="308"/>
    </row>
    <row r="112" spans="2:15" ht="15" customHeight="1">
      <c r="B112" s="8" t="s">
        <v>146</v>
      </c>
      <c r="C112" s="20" t="s">
        <v>95</v>
      </c>
      <c r="D112" s="213"/>
    </row>
    <row r="113" spans="2:12" ht="15" customHeight="1">
      <c r="B113" s="8" t="s">
        <v>147</v>
      </c>
      <c r="C113" s="20" t="s">
        <v>95</v>
      </c>
      <c r="D113" s="213"/>
    </row>
    <row r="114" spans="2:12" ht="15" customHeight="1">
      <c r="B114" s="8" t="s">
        <v>148</v>
      </c>
      <c r="C114" s="20" t="s">
        <v>95</v>
      </c>
      <c r="D114" s="213"/>
    </row>
    <row r="115" spans="2:12" ht="15" customHeight="1">
      <c r="B115" s="8" t="s">
        <v>149</v>
      </c>
      <c r="C115" s="20" t="s">
        <v>95</v>
      </c>
      <c r="D115" s="213"/>
    </row>
    <row r="116" spans="2:12" ht="15" customHeight="1">
      <c r="B116" s="7"/>
    </row>
    <row r="117" spans="2:12" ht="15" customHeight="1">
      <c r="B117" s="308" t="s">
        <v>150</v>
      </c>
      <c r="C117" s="308"/>
      <c r="D117" s="308"/>
    </row>
    <row r="118" spans="2:12" ht="15" customHeight="1">
      <c r="B118" s="8" t="s">
        <v>151</v>
      </c>
      <c r="C118" s="20" t="s">
        <v>16</v>
      </c>
      <c r="D118" s="50"/>
      <c r="F118" s="195" t="s">
        <v>138</v>
      </c>
      <c r="G118" s="195" t="s">
        <v>139</v>
      </c>
      <c r="H118" s="195" t="s">
        <v>140</v>
      </c>
    </row>
    <row r="119" spans="2:12" ht="15" customHeight="1">
      <c r="B119" s="8" t="s">
        <v>152</v>
      </c>
      <c r="C119" s="20" t="s">
        <v>16</v>
      </c>
      <c r="D119" s="50"/>
      <c r="F119" s="195" t="s">
        <v>153</v>
      </c>
      <c r="G119" s="195" t="s">
        <v>154</v>
      </c>
      <c r="H119" s="195" t="s">
        <v>155</v>
      </c>
    </row>
    <row r="120" spans="2:12" ht="15" customHeight="1">
      <c r="B120" s="308" t="s">
        <v>156</v>
      </c>
      <c r="C120" s="308"/>
      <c r="D120" s="308"/>
    </row>
    <row r="121" spans="2:12" ht="15" customHeight="1">
      <c r="B121" s="8" t="s">
        <v>157</v>
      </c>
      <c r="C121" s="20" t="s">
        <v>16</v>
      </c>
      <c r="D121" s="50"/>
      <c r="E121" s="11"/>
      <c r="F121" s="29" t="s">
        <v>158</v>
      </c>
      <c r="G121" s="29" t="s">
        <v>159</v>
      </c>
      <c r="H121" s="29" t="s">
        <v>160</v>
      </c>
      <c r="I121" s="29" t="s">
        <v>141</v>
      </c>
      <c r="K121"/>
      <c r="L121"/>
    </row>
    <row r="122" spans="2:12" ht="15" customHeight="1">
      <c r="B122" s="8" t="s">
        <v>161</v>
      </c>
      <c r="C122" s="20" t="s">
        <v>16</v>
      </c>
      <c r="D122" s="50"/>
      <c r="E122" s="11"/>
      <c r="F122" s="29" t="s">
        <v>162</v>
      </c>
      <c r="G122" s="29" t="s">
        <v>163</v>
      </c>
      <c r="H122" s="29" t="s">
        <v>164</v>
      </c>
      <c r="I122" s="29" t="s">
        <v>165</v>
      </c>
      <c r="K122"/>
      <c r="L122"/>
    </row>
    <row r="123" spans="2:12" ht="15" customHeight="1">
      <c r="B123" s="146" t="s">
        <v>166</v>
      </c>
      <c r="C123" s="20" t="s">
        <v>4</v>
      </c>
      <c r="D123" s="18"/>
    </row>
    <row r="124" spans="2:12" ht="15" customHeight="1">
      <c r="B124" s="9"/>
      <c r="D124" s="163"/>
    </row>
    <row r="125" spans="2:12" ht="15" customHeight="1">
      <c r="B125" s="308" t="s">
        <v>167</v>
      </c>
      <c r="C125" s="308"/>
      <c r="D125" s="308"/>
    </row>
    <row r="126" spans="2:12" ht="15" customHeight="1">
      <c r="B126" s="8" t="s">
        <v>168</v>
      </c>
      <c r="C126" s="20" t="s">
        <v>95</v>
      </c>
      <c r="D126" s="229"/>
    </row>
    <row r="127" spans="2:12" ht="15" customHeight="1">
      <c r="B127" s="8" t="s">
        <v>169</v>
      </c>
      <c r="C127" s="20" t="s">
        <v>95</v>
      </c>
      <c r="D127" s="229"/>
    </row>
    <row r="128" spans="2:12" ht="15" customHeight="1">
      <c r="B128" s="8" t="s">
        <v>170</v>
      </c>
      <c r="C128" s="20" t="s">
        <v>51</v>
      </c>
      <c r="D128" s="229"/>
    </row>
    <row r="129" spans="2:10" ht="15" customHeight="1">
      <c r="B129" s="146" t="s">
        <v>171</v>
      </c>
      <c r="C129" s="20" t="s">
        <v>4</v>
      </c>
      <c r="D129" s="229"/>
    </row>
    <row r="130" spans="2:10" ht="15" customHeight="1">
      <c r="B130" s="7"/>
    </row>
    <row r="131" spans="2:10" ht="15" customHeight="1">
      <c r="B131" s="310" t="s">
        <v>172</v>
      </c>
      <c r="C131" s="310"/>
      <c r="D131" s="310"/>
    </row>
    <row r="132" spans="2:10" ht="15" customHeight="1">
      <c r="B132" s="210" t="s">
        <v>173</v>
      </c>
      <c r="C132" s="211" t="s">
        <v>95</v>
      </c>
      <c r="D132" s="212"/>
    </row>
    <row r="133" spans="2:10" ht="15" customHeight="1">
      <c r="B133" s="1" t="s">
        <v>129</v>
      </c>
      <c r="C133" s="15" t="s">
        <v>95</v>
      </c>
      <c r="D133" s="145">
        <f>D132*D109</f>
        <v>0</v>
      </c>
      <c r="E133" s="17" t="s">
        <v>174</v>
      </c>
      <c r="F133" s="17"/>
    </row>
    <row r="134" spans="2:10" ht="15" customHeight="1">
      <c r="B134" s="22" t="s">
        <v>175</v>
      </c>
      <c r="C134" s="20" t="s">
        <v>131</v>
      </c>
      <c r="D134" s="20"/>
    </row>
    <row r="135" spans="2:10" ht="15" customHeight="1">
      <c r="B135" s="1" t="s">
        <v>176</v>
      </c>
      <c r="C135" s="15" t="s">
        <v>95</v>
      </c>
      <c r="D135" s="21"/>
    </row>
    <row r="136" spans="2:10" ht="15" customHeight="1">
      <c r="B136" s="16" t="s">
        <v>177</v>
      </c>
      <c r="C136" s="15" t="s">
        <v>51</v>
      </c>
      <c r="D136" s="37" t="e">
        <f>D135/D133</f>
        <v>#DIV/0!</v>
      </c>
    </row>
    <row r="137" spans="2:10" ht="15" customHeight="1">
      <c r="B137" s="1" t="s">
        <v>178</v>
      </c>
      <c r="C137" s="15" t="s">
        <v>95</v>
      </c>
      <c r="D137" s="36">
        <f>D133-D135</f>
        <v>0</v>
      </c>
      <c r="E137" s="17"/>
      <c r="F137" s="17"/>
    </row>
    <row r="138" spans="2:10" ht="15" customHeight="1">
      <c r="B138" s="80" t="s">
        <v>179</v>
      </c>
      <c r="C138" s="52" t="s">
        <v>51</v>
      </c>
      <c r="D138" s="51" t="e">
        <f>D136*(1-D100)*(1-D71)</f>
        <v>#DIV/0!</v>
      </c>
    </row>
    <row r="139" spans="2:10" ht="15" customHeight="1">
      <c r="B139" s="13" t="s">
        <v>65</v>
      </c>
      <c r="C139" s="179" t="s">
        <v>58</v>
      </c>
      <c r="D139" s="180" t="s">
        <v>59</v>
      </c>
      <c r="E139" s="11"/>
      <c r="F139" s="11"/>
      <c r="J139"/>
    </row>
    <row r="140" spans="2:10">
      <c r="B140" s="7"/>
    </row>
    <row r="141" spans="2:10">
      <c r="B141" s="309" t="s">
        <v>182</v>
      </c>
      <c r="C141" s="309"/>
      <c r="D141" s="309"/>
    </row>
    <row r="142" spans="2:10">
      <c r="B142" s="8" t="s">
        <v>183</v>
      </c>
      <c r="C142" s="20" t="s">
        <v>95</v>
      </c>
      <c r="D142" s="209"/>
    </row>
    <row r="143" spans="2:10">
      <c r="B143" s="8" t="s">
        <v>184</v>
      </c>
      <c r="C143" s="20" t="s">
        <v>95</v>
      </c>
      <c r="D143" s="209"/>
    </row>
    <row r="144" spans="2:10">
      <c r="B144" s="8" t="s">
        <v>185</v>
      </c>
      <c r="C144" s="20" t="s">
        <v>95</v>
      </c>
      <c r="D144" s="209"/>
    </row>
    <row r="145" spans="2:15">
      <c r="B145" s="8" t="s">
        <v>186</v>
      </c>
      <c r="C145" s="20" t="s">
        <v>95</v>
      </c>
      <c r="D145" s="209"/>
    </row>
    <row r="146" spans="2:15">
      <c r="B146"/>
      <c r="C146"/>
      <c r="D146"/>
    </row>
    <row r="147" spans="2:15">
      <c r="B147" s="231" t="s">
        <v>187</v>
      </c>
      <c r="C147" s="231"/>
      <c r="D147" s="231"/>
    </row>
    <row r="148" spans="2:15">
      <c r="B148" s="8" t="s">
        <v>188</v>
      </c>
      <c r="C148" s="20" t="s">
        <v>95</v>
      </c>
      <c r="D148" s="230"/>
    </row>
    <row r="149" spans="2:15">
      <c r="B149" s="8" t="s">
        <v>189</v>
      </c>
      <c r="C149" s="20" t="s">
        <v>95</v>
      </c>
      <c r="D149" s="230"/>
    </row>
    <row r="150" spans="2:15">
      <c r="B150" s="8" t="s">
        <v>190</v>
      </c>
      <c r="C150" s="20" t="s">
        <v>95</v>
      </c>
      <c r="D150" s="230"/>
    </row>
    <row r="151" spans="2:15">
      <c r="B151" s="8" t="s">
        <v>191</v>
      </c>
      <c r="C151" s="20" t="s">
        <v>95</v>
      </c>
      <c r="D151" s="230"/>
    </row>
    <row r="152" spans="2:15">
      <c r="B152"/>
      <c r="E152" s="58"/>
      <c r="F152" s="58"/>
      <c r="G152" s="58"/>
      <c r="H152" s="58"/>
    </row>
    <row r="153" spans="2:15">
      <c r="B153" s="231" t="s">
        <v>192</v>
      </c>
      <c r="C153" s="253" t="s">
        <v>193</v>
      </c>
      <c r="D153" s="253" t="s">
        <v>194</v>
      </c>
      <c r="E153" s="253" t="s">
        <v>195</v>
      </c>
      <c r="F153" s="253" t="s">
        <v>196</v>
      </c>
      <c r="G153" s="253" t="s">
        <v>197</v>
      </c>
    </row>
    <row r="154" spans="2:15">
      <c r="B154" s="8" t="s">
        <v>198</v>
      </c>
      <c r="C154" s="20"/>
      <c r="D154" s="20"/>
      <c r="E154" s="20"/>
      <c r="F154" s="20"/>
      <c r="G154" s="20"/>
    </row>
    <row r="155" spans="2:15">
      <c r="B155" s="8" t="s">
        <v>200</v>
      </c>
      <c r="C155" s="20"/>
      <c r="D155" s="20"/>
      <c r="E155" s="20"/>
      <c r="F155" s="20"/>
      <c r="G155" s="20"/>
    </row>
    <row r="156" spans="2:15">
      <c r="B156" s="7"/>
    </row>
    <row r="157" spans="2:15" ht="15" customHeight="1">
      <c r="B157" s="309" t="s">
        <v>201</v>
      </c>
      <c r="C157" s="309"/>
      <c r="D157" s="309"/>
      <c r="E157" s="11"/>
      <c r="F157" s="11"/>
    </row>
    <row r="158" spans="2:15" ht="15" customHeight="1">
      <c r="B158" s="8" t="s">
        <v>202</v>
      </c>
      <c r="C158" s="20" t="s">
        <v>16</v>
      </c>
      <c r="D158" s="227"/>
      <c r="E158" s="11"/>
      <c r="F158" s="29" t="s">
        <v>203</v>
      </c>
      <c r="G158" s="29" t="s">
        <v>204</v>
      </c>
      <c r="H158" s="31" t="s">
        <v>160</v>
      </c>
      <c r="I158" s="11"/>
      <c r="K158" s="11"/>
      <c r="L158" s="11"/>
    </row>
    <row r="159" spans="2:15" ht="15" customHeight="1">
      <c r="B159" s="8" t="s">
        <v>205</v>
      </c>
      <c r="C159" s="20" t="s">
        <v>16</v>
      </c>
      <c r="D159" s="227"/>
      <c r="F159" s="195" t="s">
        <v>153</v>
      </c>
      <c r="G159" s="195" t="s">
        <v>154</v>
      </c>
      <c r="H159" s="195" t="s">
        <v>155</v>
      </c>
      <c r="I159" s="11"/>
      <c r="K159" s="11"/>
      <c r="L159" s="11"/>
    </row>
    <row r="160" spans="2:15" ht="15" customHeight="1">
      <c r="B160" s="309" t="s">
        <v>206</v>
      </c>
      <c r="C160" s="309"/>
      <c r="D160" s="309"/>
      <c r="E160" s="11"/>
      <c r="F160" s="11"/>
      <c r="G160" s="11"/>
      <c r="H160" s="11"/>
      <c r="I160" s="11"/>
      <c r="K160" s="9"/>
      <c r="L160" s="9"/>
      <c r="M160" s="9"/>
      <c r="N160" s="9"/>
      <c r="O160" s="9"/>
    </row>
    <row r="161" spans="2:16" ht="15" customHeight="1">
      <c r="B161" s="8" t="s">
        <v>207</v>
      </c>
      <c r="C161" s="20" t="s">
        <v>16</v>
      </c>
      <c r="D161" s="227"/>
      <c r="E161" s="11"/>
      <c r="F161" s="29" t="s">
        <v>158</v>
      </c>
      <c r="G161" s="29" t="s">
        <v>159</v>
      </c>
      <c r="H161" s="29" t="s">
        <v>160</v>
      </c>
      <c r="I161" s="29" t="s">
        <v>141</v>
      </c>
      <c r="P161" s="9"/>
    </row>
    <row r="162" spans="2:16" ht="15" customHeight="1">
      <c r="B162" s="8" t="s">
        <v>205</v>
      </c>
      <c r="C162" s="20" t="s">
        <v>16</v>
      </c>
      <c r="D162" s="227"/>
      <c r="E162" s="11"/>
      <c r="F162" s="29" t="s">
        <v>162</v>
      </c>
      <c r="G162" s="29" t="s">
        <v>163</v>
      </c>
      <c r="H162" s="29" t="s">
        <v>164</v>
      </c>
      <c r="I162" s="29" t="s">
        <v>165</v>
      </c>
      <c r="P162" s="9"/>
    </row>
    <row r="163" spans="2:16" ht="15" customHeight="1">
      <c r="B163" s="146" t="s">
        <v>208</v>
      </c>
      <c r="C163" s="20" t="s">
        <v>4</v>
      </c>
      <c r="D163" s="18"/>
      <c r="L163" s="9"/>
    </row>
    <row r="164" spans="2:16" ht="15" customHeight="1">
      <c r="B164" s="9"/>
      <c r="D164" s="163"/>
      <c r="L164" s="9"/>
    </row>
    <row r="165" spans="2:16" ht="15" customHeight="1">
      <c r="B165" s="319" t="s">
        <v>209</v>
      </c>
      <c r="C165" s="319"/>
      <c r="D165" s="220" t="s">
        <v>210</v>
      </c>
      <c r="E165" s="220" t="s">
        <v>211</v>
      </c>
      <c r="F165" s="221" t="s">
        <v>212</v>
      </c>
      <c r="G165" s="221" t="s">
        <v>213</v>
      </c>
    </row>
    <row r="166" spans="2:16" ht="15" customHeight="1">
      <c r="B166" s="86" t="s">
        <v>214</v>
      </c>
      <c r="C166" s="20" t="s">
        <v>95</v>
      </c>
      <c r="D166" s="75"/>
      <c r="E166" s="75"/>
      <c r="F166" s="75"/>
      <c r="G166" s="75"/>
    </row>
    <row r="167" spans="2:16" ht="15" customHeight="1">
      <c r="B167" s="87" t="s">
        <v>215</v>
      </c>
      <c r="C167" s="20" t="s">
        <v>95</v>
      </c>
      <c r="D167" s="75"/>
      <c r="E167" s="75"/>
      <c r="F167" s="75"/>
      <c r="G167" s="75"/>
    </row>
    <row r="168" spans="2:16" ht="15" customHeight="1">
      <c r="B168" s="87" t="s">
        <v>216</v>
      </c>
      <c r="C168" s="20" t="s">
        <v>95</v>
      </c>
      <c r="D168" s="76"/>
      <c r="E168" s="76"/>
      <c r="F168" s="76"/>
      <c r="G168" s="76"/>
    </row>
    <row r="169" spans="2:16" ht="15" customHeight="1">
      <c r="B169" s="87" t="s">
        <v>217</v>
      </c>
      <c r="C169" s="20" t="s">
        <v>95</v>
      </c>
      <c r="D169" s="89">
        <f>D168-D167</f>
        <v>0</v>
      </c>
      <c r="E169" s="89">
        <f>E168-E167</f>
        <v>0</v>
      </c>
      <c r="F169" s="89">
        <f>F168-F167</f>
        <v>0</v>
      </c>
      <c r="G169" s="89">
        <f>G168-G167</f>
        <v>0</v>
      </c>
    </row>
    <row r="170" spans="2:16" ht="15" customHeight="1">
      <c r="B170" s="87" t="s">
        <v>218</v>
      </c>
      <c r="C170" s="20" t="s">
        <v>219</v>
      </c>
      <c r="D170" s="90" t="e">
        <f>D169/D166</f>
        <v>#DIV/0!</v>
      </c>
      <c r="E170" s="90" t="e">
        <f>E169/E166</f>
        <v>#DIV/0!</v>
      </c>
      <c r="F170" s="90" t="e">
        <f>F169/F166</f>
        <v>#DIV/0!</v>
      </c>
      <c r="G170" s="90" t="e">
        <f>G169/G166</f>
        <v>#DIV/0!</v>
      </c>
    </row>
    <row r="171" spans="2:16" ht="15" customHeight="1">
      <c r="B171" s="87" t="s">
        <v>220</v>
      </c>
      <c r="C171" s="20" t="s">
        <v>219</v>
      </c>
      <c r="D171" s="90" t="e">
        <f>AVERAGEA(D170:E170)</f>
        <v>#DIV/0!</v>
      </c>
      <c r="E171" s="94"/>
      <c r="F171" s="90" t="e">
        <f>AVERAGEA(F170:G170)</f>
        <v>#DIV/0!</v>
      </c>
      <c r="G171" s="59"/>
    </row>
    <row r="172" spans="2:16" ht="15" customHeight="1">
      <c r="B172" s="87" t="s">
        <v>221</v>
      </c>
      <c r="C172" s="20" t="s">
        <v>222</v>
      </c>
      <c r="D172" s="91">
        <f>M69*10</f>
        <v>25</v>
      </c>
      <c r="E172" s="94"/>
      <c r="F172" s="94"/>
      <c r="G172" s="59"/>
      <c r="H172" s="59"/>
    </row>
    <row r="173" spans="2:16" ht="15" customHeight="1">
      <c r="B173" s="53" t="s">
        <v>223</v>
      </c>
      <c r="C173" s="18" t="s">
        <v>224</v>
      </c>
      <c r="D173" s="92" t="str">
        <f>(IF(ISBLANK(D168),"",IF(D171-F171&gt;0,(D171-F171)/D172*1000000,0)))</f>
        <v/>
      </c>
      <c r="E173" s="77"/>
      <c r="F173" s="77"/>
      <c r="G173" s="59"/>
      <c r="H173" s="59"/>
    </row>
    <row r="174" spans="2:16" ht="15" customHeight="1">
      <c r="B174" s="177" t="s">
        <v>223</v>
      </c>
      <c r="C174" s="147" t="s">
        <v>51</v>
      </c>
      <c r="D174" s="93" t="e">
        <f>D173/1000</f>
        <v>#VALUE!</v>
      </c>
      <c r="E174" s="77"/>
      <c r="F174" s="77"/>
      <c r="G174" s="59"/>
      <c r="H174" s="59"/>
    </row>
    <row r="175" spans="2:16" ht="15" customHeight="1">
      <c r="B175" s="87" t="s">
        <v>422</v>
      </c>
      <c r="C175" s="20"/>
      <c r="D175" s="78"/>
      <c r="E175" s="77"/>
      <c r="F175" s="77"/>
      <c r="G175" s="59"/>
      <c r="H175" s="59"/>
    </row>
    <row r="176" spans="2:16" ht="12" customHeight="1">
      <c r="B176" s="185"/>
      <c r="D176" s="222"/>
      <c r="E176" s="77"/>
      <c r="F176" s="77"/>
      <c r="G176" s="59"/>
      <c r="H176" s="59"/>
    </row>
    <row r="177" spans="2:15" ht="15.95">
      <c r="B177" s="317" t="s">
        <v>225</v>
      </c>
      <c r="C177" s="318"/>
      <c r="D177" s="220" t="s">
        <v>210</v>
      </c>
      <c r="E177" s="220" t="s">
        <v>211</v>
      </c>
      <c r="F177" s="77"/>
    </row>
    <row r="178" spans="2:15">
      <c r="B178" s="8" t="s">
        <v>226</v>
      </c>
      <c r="C178" s="20" t="s">
        <v>222</v>
      </c>
      <c r="D178" s="88">
        <f>M69*10</f>
        <v>25</v>
      </c>
      <c r="E178" s="88">
        <f>M69*10</f>
        <v>25</v>
      </c>
      <c r="F178" s="77"/>
    </row>
    <row r="179" spans="2:15">
      <c r="B179" s="8" t="s">
        <v>227</v>
      </c>
      <c r="C179" s="20" t="s">
        <v>228</v>
      </c>
      <c r="D179" s="19" t="s">
        <v>229</v>
      </c>
      <c r="E179" s="19" t="s">
        <v>229</v>
      </c>
      <c r="F179" s="77"/>
    </row>
    <row r="180" spans="2:15" ht="17.100000000000001">
      <c r="B180" s="8" t="s">
        <v>230</v>
      </c>
      <c r="C180" s="20" t="s">
        <v>231</v>
      </c>
      <c r="D180" s="21"/>
      <c r="E180" s="21"/>
      <c r="F180" s="77"/>
    </row>
    <row r="181" spans="2:15" ht="27" customHeight="1">
      <c r="B181" s="8" t="s">
        <v>232</v>
      </c>
      <c r="C181" s="18" t="s">
        <v>233</v>
      </c>
      <c r="D181" s="208">
        <f>D180/D178</f>
        <v>0</v>
      </c>
      <c r="E181" s="208">
        <f>E180/E178</f>
        <v>0</v>
      </c>
      <c r="F181" s="77"/>
    </row>
    <row r="182" spans="2:15" ht="28.35" customHeight="1">
      <c r="B182" s="53" t="s">
        <v>232</v>
      </c>
      <c r="C182" s="18" t="s">
        <v>233</v>
      </c>
      <c r="D182" s="36">
        <f>AVERAGE(D181:E181)</f>
        <v>0</v>
      </c>
    </row>
    <row r="183" spans="2:15">
      <c r="B183" s="8" t="s">
        <v>234</v>
      </c>
      <c r="C183" s="18"/>
      <c r="D183" s="254" t="s">
        <v>17</v>
      </c>
      <c r="F183" s="30" t="s">
        <v>17</v>
      </c>
      <c r="G183" s="30" t="s">
        <v>18</v>
      </c>
    </row>
    <row r="184" spans="2:15">
      <c r="C184" s="5"/>
      <c r="D184"/>
      <c r="E184"/>
      <c r="F184"/>
      <c r="G184"/>
      <c r="H184"/>
      <c r="I184"/>
      <c r="J184"/>
      <c r="K184"/>
      <c r="L184"/>
      <c r="M184"/>
      <c r="N184"/>
      <c r="O184"/>
    </row>
    <row r="185" spans="2:15">
      <c r="B185" s="320" t="s">
        <v>235</v>
      </c>
      <c r="C185" s="320"/>
      <c r="D185" s="256" t="s">
        <v>236</v>
      </c>
      <c r="E185" s="256" t="s">
        <v>237</v>
      </c>
      <c r="F185"/>
    </row>
    <row r="186" spans="2:15">
      <c r="B186" s="1" t="s">
        <v>238</v>
      </c>
      <c r="C186" s="15" t="s">
        <v>181</v>
      </c>
      <c r="D186" s="255">
        <v>10</v>
      </c>
      <c r="E186" s="255">
        <v>10</v>
      </c>
      <c r="F186"/>
    </row>
    <row r="187" spans="2:15">
      <c r="B187" s="1" t="s">
        <v>239</v>
      </c>
      <c r="C187" s="15" t="s">
        <v>95</v>
      </c>
      <c r="D187" s="255">
        <v>5</v>
      </c>
      <c r="E187" s="255">
        <v>5</v>
      </c>
      <c r="F187"/>
      <c r="G187"/>
      <c r="H187"/>
      <c r="I187"/>
      <c r="J187"/>
      <c r="K187"/>
      <c r="L187"/>
      <c r="M187"/>
      <c r="N187"/>
      <c r="O187"/>
    </row>
    <row r="188" spans="2:15">
      <c r="B188" s="1" t="s">
        <v>240</v>
      </c>
      <c r="C188" s="15" t="s">
        <v>32</v>
      </c>
      <c r="D188" s="19"/>
      <c r="E188" s="19"/>
      <c r="F188" s="261"/>
      <c r="G188"/>
      <c r="H188"/>
      <c r="I188"/>
      <c r="J188"/>
      <c r="K188"/>
      <c r="L188"/>
      <c r="M188"/>
      <c r="N188"/>
      <c r="O188"/>
    </row>
    <row r="189" spans="2:15" ht="15.95">
      <c r="B189" s="22" t="s">
        <v>241</v>
      </c>
      <c r="C189" s="20" t="s">
        <v>131</v>
      </c>
      <c r="D189" s="15"/>
      <c r="E189" s="15"/>
      <c r="F189" s="264"/>
      <c r="G189"/>
      <c r="H189"/>
      <c r="I189"/>
      <c r="J189"/>
      <c r="K189"/>
      <c r="L189"/>
      <c r="M189"/>
      <c r="N189"/>
      <c r="O189"/>
    </row>
    <row r="190" spans="2:15">
      <c r="B190"/>
      <c r="E190"/>
      <c r="F190"/>
      <c r="G190"/>
      <c r="H190"/>
      <c r="I190"/>
      <c r="J190"/>
      <c r="K190"/>
      <c r="L190"/>
      <c r="M190"/>
      <c r="N190"/>
      <c r="O190"/>
    </row>
    <row r="191" spans="2:15">
      <c r="B191" s="303" t="s">
        <v>242</v>
      </c>
      <c r="C191" s="303"/>
      <c r="D191" s="303"/>
      <c r="G191" s="38"/>
      <c r="H191"/>
      <c r="I191"/>
      <c r="J191"/>
      <c r="K191"/>
      <c r="L191"/>
      <c r="M191"/>
      <c r="N191"/>
      <c r="O191"/>
    </row>
    <row r="192" spans="2:15" ht="15.95">
      <c r="B192" s="146" t="s">
        <v>243</v>
      </c>
      <c r="C192" s="20" t="s">
        <v>80</v>
      </c>
      <c r="D192" s="95" t="e">
        <f>SUM(F195:F202)</f>
        <v>#DIV/0!</v>
      </c>
      <c r="E192"/>
      <c r="F192"/>
      <c r="G192"/>
      <c r="H192"/>
      <c r="I192"/>
      <c r="J192"/>
      <c r="K192"/>
      <c r="L192"/>
      <c r="M192"/>
      <c r="N192"/>
      <c r="O192"/>
    </row>
    <row r="193" spans="2:15" ht="15.95">
      <c r="B193" s="146" t="s">
        <v>244</v>
      </c>
      <c r="C193" s="20" t="s">
        <v>80</v>
      </c>
      <c r="D193" s="95" t="e">
        <f>SUM(F195:F208)</f>
        <v>#DIV/0!</v>
      </c>
      <c r="E193"/>
      <c r="F193"/>
      <c r="G193"/>
      <c r="H193"/>
      <c r="I193"/>
      <c r="J193"/>
      <c r="K193"/>
      <c r="L193"/>
      <c r="M193"/>
      <c r="N193"/>
      <c r="O193"/>
    </row>
    <row r="194" spans="2:15">
      <c r="B194" s="260" t="s">
        <v>245</v>
      </c>
      <c r="C194" s="257"/>
      <c r="D194" s="256" t="s">
        <v>236</v>
      </c>
      <c r="E194" s="256" t="s">
        <v>237</v>
      </c>
      <c r="F194" s="256" t="s">
        <v>246</v>
      </c>
      <c r="G194"/>
      <c r="H194"/>
      <c r="I194"/>
      <c r="J194"/>
      <c r="K194"/>
      <c r="L194"/>
      <c r="M194"/>
      <c r="N194"/>
      <c r="O194"/>
    </row>
    <row r="195" spans="2:15">
      <c r="B195" s="8" t="s">
        <v>247</v>
      </c>
      <c r="C195" s="20" t="s">
        <v>80</v>
      </c>
      <c r="D195" s="15"/>
      <c r="E195" s="15"/>
      <c r="F195" s="266" t="e">
        <f>AVERAGE(D195:E195)</f>
        <v>#DIV/0!</v>
      </c>
    </row>
    <row r="196" spans="2:15">
      <c r="B196" s="8" t="s">
        <v>248</v>
      </c>
      <c r="C196" s="20" t="s">
        <v>80</v>
      </c>
      <c r="D196" s="15"/>
      <c r="E196" s="15"/>
      <c r="F196" s="266" t="e">
        <f t="shared" ref="F196:F208" si="6">AVERAGE(D196:E196)</f>
        <v>#DIV/0!</v>
      </c>
    </row>
    <row r="197" spans="2:15">
      <c r="B197" s="8" t="s">
        <v>249</v>
      </c>
      <c r="C197" s="20" t="s">
        <v>80</v>
      </c>
      <c r="D197" s="15"/>
      <c r="E197" s="15"/>
      <c r="F197" s="266" t="e">
        <f t="shared" si="6"/>
        <v>#DIV/0!</v>
      </c>
    </row>
    <row r="198" spans="2:15">
      <c r="B198" s="8" t="s">
        <v>250</v>
      </c>
      <c r="C198" s="20" t="s">
        <v>80</v>
      </c>
      <c r="D198" s="15"/>
      <c r="E198" s="15"/>
      <c r="F198" s="266" t="e">
        <f t="shared" si="6"/>
        <v>#DIV/0!</v>
      </c>
    </row>
    <row r="199" spans="2:15">
      <c r="B199" s="8" t="s">
        <v>251</v>
      </c>
      <c r="C199" s="20" t="s">
        <v>80</v>
      </c>
      <c r="D199" s="15"/>
      <c r="E199" s="15"/>
      <c r="F199" s="266" t="e">
        <f t="shared" si="6"/>
        <v>#DIV/0!</v>
      </c>
    </row>
    <row r="200" spans="2:15">
      <c r="B200" s="8" t="s">
        <v>252</v>
      </c>
      <c r="C200" s="20" t="s">
        <v>80</v>
      </c>
      <c r="D200" s="15"/>
      <c r="E200" s="15"/>
      <c r="F200" s="266" t="e">
        <f t="shared" si="6"/>
        <v>#DIV/0!</v>
      </c>
    </row>
    <row r="201" spans="2:15">
      <c r="B201" s="8" t="s">
        <v>253</v>
      </c>
      <c r="C201" s="20" t="s">
        <v>80</v>
      </c>
      <c r="D201" s="15"/>
      <c r="E201" s="15"/>
      <c r="F201" s="266" t="e">
        <f t="shared" si="6"/>
        <v>#DIV/0!</v>
      </c>
    </row>
    <row r="202" spans="2:15">
      <c r="B202" s="8" t="s">
        <v>254</v>
      </c>
      <c r="C202" s="20" t="s">
        <v>80</v>
      </c>
      <c r="D202" s="15"/>
      <c r="E202" s="15"/>
      <c r="F202" s="266" t="e">
        <f t="shared" si="6"/>
        <v>#DIV/0!</v>
      </c>
    </row>
    <row r="203" spans="2:15">
      <c r="B203" s="8" t="s">
        <v>255</v>
      </c>
      <c r="C203" s="20" t="s">
        <v>80</v>
      </c>
      <c r="D203" s="15"/>
      <c r="E203" s="15"/>
      <c r="F203" s="266" t="e">
        <f t="shared" si="6"/>
        <v>#DIV/0!</v>
      </c>
    </row>
    <row r="204" spans="2:15">
      <c r="B204" s="8" t="s">
        <v>256</v>
      </c>
      <c r="C204" s="20" t="s">
        <v>80</v>
      </c>
      <c r="D204" s="15"/>
      <c r="E204" s="15"/>
      <c r="F204" s="266" t="e">
        <f t="shared" si="6"/>
        <v>#DIV/0!</v>
      </c>
    </row>
    <row r="205" spans="2:15">
      <c r="B205" s="8" t="s">
        <v>257</v>
      </c>
      <c r="C205" s="20" t="s">
        <v>80</v>
      </c>
      <c r="D205" s="15"/>
      <c r="E205" s="15"/>
      <c r="F205" s="266" t="e">
        <f t="shared" si="6"/>
        <v>#DIV/0!</v>
      </c>
    </row>
    <row r="206" spans="2:15">
      <c r="B206" s="8" t="s">
        <v>258</v>
      </c>
      <c r="C206" s="20" t="s">
        <v>80</v>
      </c>
      <c r="D206" s="15"/>
      <c r="E206" s="15"/>
      <c r="F206" s="266" t="e">
        <f t="shared" si="6"/>
        <v>#DIV/0!</v>
      </c>
    </row>
    <row r="207" spans="2:15">
      <c r="B207" s="8" t="s">
        <v>259</v>
      </c>
      <c r="C207" s="20" t="s">
        <v>80</v>
      </c>
      <c r="D207" s="15"/>
      <c r="E207" s="15"/>
      <c r="F207" s="266" t="e">
        <f t="shared" si="6"/>
        <v>#DIV/0!</v>
      </c>
    </row>
    <row r="208" spans="2:15">
      <c r="B208" s="8" t="s">
        <v>260</v>
      </c>
      <c r="C208" s="20" t="s">
        <v>80</v>
      </c>
      <c r="D208" s="15"/>
      <c r="E208" s="15"/>
      <c r="F208" s="266" t="e">
        <f t="shared" si="6"/>
        <v>#DIV/0!</v>
      </c>
    </row>
    <row r="213" spans="2:9">
      <c r="I213" s="10" t="s">
        <v>261</v>
      </c>
    </row>
    <row r="220" spans="2:9">
      <c r="B220" s="262"/>
      <c r="C220" s="262"/>
      <c r="D220" s="263"/>
      <c r="E220" s="263"/>
      <c r="F220" s="263"/>
      <c r="G220" s="263"/>
      <c r="H220" s="263"/>
    </row>
    <row r="221" spans="2:9">
      <c r="C221" s="264"/>
      <c r="D221" s="261"/>
      <c r="E221" s="261"/>
      <c r="F221" s="261"/>
      <c r="G221" s="261"/>
      <c r="H221" s="261"/>
    </row>
    <row r="222" spans="2:9">
      <c r="B222" s="9"/>
      <c r="D222" s="264"/>
      <c r="E222" s="264"/>
      <c r="F222" s="264"/>
      <c r="G222" s="264"/>
      <c r="H222" s="264"/>
    </row>
    <row r="223" spans="2:9">
      <c r="B223" s="9"/>
      <c r="D223" s="264"/>
      <c r="E223" s="264"/>
      <c r="F223" s="264"/>
      <c r="G223" s="264"/>
      <c r="H223" s="264"/>
    </row>
    <row r="224" spans="2:9">
      <c r="B224" s="262"/>
      <c r="C224" s="262"/>
      <c r="D224" s="263"/>
      <c r="E224" s="263"/>
      <c r="F224" s="263"/>
      <c r="G224" s="263"/>
      <c r="H224" s="263"/>
    </row>
    <row r="225" spans="2:8">
      <c r="C225" s="264"/>
      <c r="D225" s="261"/>
      <c r="E225" s="261"/>
      <c r="F225" s="261"/>
      <c r="G225" s="261"/>
      <c r="H225" s="261"/>
    </row>
    <row r="226" spans="2:8">
      <c r="B226" s="9"/>
      <c r="D226" s="264"/>
      <c r="E226" s="264"/>
      <c r="F226" s="264"/>
      <c r="G226" s="264"/>
      <c r="H226" s="264"/>
    </row>
    <row r="227" spans="2:8">
      <c r="B227" s="9"/>
      <c r="D227" s="264"/>
      <c r="E227" s="264"/>
      <c r="F227" s="264"/>
      <c r="G227" s="264"/>
      <c r="H227" s="264"/>
    </row>
  </sheetData>
  <mergeCells count="25">
    <mergeCell ref="B191:D191"/>
    <mergeCell ref="B141:D141"/>
    <mergeCell ref="B157:D157"/>
    <mergeCell ref="B160:D160"/>
    <mergeCell ref="B165:C165"/>
    <mergeCell ref="B177:C177"/>
    <mergeCell ref="B185:C185"/>
    <mergeCell ref="B131:D131"/>
    <mergeCell ref="B53:D53"/>
    <mergeCell ref="B73:B74"/>
    <mergeCell ref="B85:D85"/>
    <mergeCell ref="B92:D92"/>
    <mergeCell ref="B93:D94"/>
    <mergeCell ref="B96:D96"/>
    <mergeCell ref="B107:D107"/>
    <mergeCell ref="B111:D111"/>
    <mergeCell ref="B117:D117"/>
    <mergeCell ref="B120:D120"/>
    <mergeCell ref="B125:D125"/>
    <mergeCell ref="B48:D48"/>
    <mergeCell ref="B1:I1"/>
    <mergeCell ref="B2:I2"/>
    <mergeCell ref="B31:D31"/>
    <mergeCell ref="B38:D38"/>
    <mergeCell ref="B44:D44"/>
  </mergeCells>
  <dataValidations count="14">
    <dataValidation type="list" allowBlank="1" showInputMessage="1" showErrorMessage="1" sqref="D89" xr:uid="{FF28742C-A52D-4BF6-8200-7AA347603616}">
      <formula1>$F$89:$G$89</formula1>
    </dataValidation>
    <dataValidation type="list" allowBlank="1" showInputMessage="1" showErrorMessage="1" sqref="D88" xr:uid="{D0BAC466-359F-4123-9657-BA0D0EA299A3}">
      <formula1>$F$88:$G$88</formula1>
    </dataValidation>
    <dataValidation type="list" allowBlank="1" showInputMessage="1" showErrorMessage="1" sqref="D105" xr:uid="{5B004374-A828-4353-8FD8-E82937F364E4}">
      <formula1>$F$105:$I$105</formula1>
    </dataValidation>
    <dataValidation type="list" allowBlank="1" showInputMessage="1" showErrorMessage="1" sqref="D122 D162" xr:uid="{87DEA72D-DE30-4F63-AFF9-BCCF5507E36F}">
      <formula1>$F$122:$I$122</formula1>
    </dataValidation>
    <dataValidation type="list" allowBlank="1" showInputMessage="1" showErrorMessage="1" sqref="D119 D159" xr:uid="{5C1EFAD9-4F2B-4599-AF90-4535C8EB7D52}">
      <formula1>$F$119:$H$119</formula1>
    </dataValidation>
    <dataValidation type="list" allowBlank="1" showInputMessage="1" showErrorMessage="1" sqref="D121 D161" xr:uid="{CBD3B43D-F0E0-4A11-9FEA-C03D9601A8D2}">
      <formula1>$F$121:$I$121</formula1>
    </dataValidation>
    <dataValidation type="list" allowBlank="1" showInputMessage="1" showErrorMessage="1" sqref="D118" xr:uid="{3CC76E7A-E4F5-4116-952B-B1700A0F0DBB}">
      <formula1>$F$118:$H$118</formula1>
    </dataValidation>
    <dataValidation type="list" allowBlank="1" showInputMessage="1" showErrorMessage="1" sqref="D158" xr:uid="{DA8B5EAA-79BA-4512-A053-D6B341F65C30}">
      <formula1>$F$158:$H$158</formula1>
    </dataValidation>
    <dataValidation type="list" allowBlank="1" showInputMessage="1" showErrorMessage="1" sqref="D183" xr:uid="{A1A7F9F8-88CF-4290-B005-D010DD818AFC}">
      <formula1>$F$183:$G$183</formula1>
    </dataValidation>
    <dataValidation type="list" allowBlank="1" showInputMessage="1" showErrorMessage="1" sqref="D22" xr:uid="{249A3390-ABF0-4513-9CD1-0D03B06DE2DC}">
      <formula1>$G$22:$H$22</formula1>
    </dataValidation>
    <dataValidation type="list" allowBlank="1" showInputMessage="1" showErrorMessage="1" sqref="D25 D27" xr:uid="{1DB43B4B-DA2C-4854-8B20-3FB587D2115A}">
      <formula1>$G$25:$H$25</formula1>
    </dataValidation>
    <dataValidation type="list" allowBlank="1" showInputMessage="1" showErrorMessage="1" sqref="D20" xr:uid="{11F1C4EB-AFBA-4CB9-9887-D491C1845B49}">
      <formula1>$G$20:$H$20</formula1>
    </dataValidation>
    <dataValidation type="list" allowBlank="1" showInputMessage="1" showErrorMessage="1" sqref="D21 D23" xr:uid="{C646C562-0CB6-4579-AA52-BD12CF39D2FC}">
      <formula1>$G$21:$H$21</formula1>
    </dataValidation>
    <dataValidation type="list" allowBlank="1" showInputMessage="1" showErrorMessage="1" sqref="D87" xr:uid="{FC9F561B-0131-49EE-AEE0-94536CEB74F5}">
      <formula1>$F$87:$H$87</formula1>
    </dataValidation>
  </dataValidations>
  <hyperlinks>
    <hyperlink ref="D33" location="'RC tree_sample name'!A1" display="Click to go to reject charaterisation tree" xr:uid="{8C6802D2-5C65-48CB-865A-E6B1C193EEE1}"/>
    <hyperlink ref="D139" location="'RC tree_sample name'!A1" display="Click to go to reject charaterisation tree" xr:uid="{B057E3F3-25A9-4D30-A31E-09CAD4807851}"/>
    <hyperlink ref="D104" location="'RC tree_sample name'!A1" display="Click to go to reject charaterisation tree" xr:uid="{53E25A7B-84C5-4771-AC92-56296BF2C77E}"/>
    <hyperlink ref="D40" location="'RC tree_sample name'!A1" display="Click to go to reject charaterisation tree" xr:uid="{21FAA657-FC93-44CE-B558-AD3CABD125E5}"/>
    <hyperlink ref="E26" location="'Data sheet Part III'!A1" display="Click to go to data sheet Part III" xr:uid="{256108E1-D143-414F-B39B-51C5250BB338}"/>
  </hyperlink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FC7C1-BCD0-4045-A6BA-ECA86EF15C6C}">
  <dimension ref="A1:P227"/>
  <sheetViews>
    <sheetView workbookViewId="0">
      <selection activeCell="D12" sqref="D12"/>
    </sheetView>
  </sheetViews>
  <sheetFormatPr defaultColWidth="11.42578125" defaultRowHeight="15"/>
  <cols>
    <col min="1" max="1" width="5.7109375" customWidth="1"/>
    <col min="2" max="2" width="60.42578125" style="5" customWidth="1"/>
    <col min="3" max="3" width="15.42578125" style="12" customWidth="1"/>
    <col min="4" max="4" width="15.7109375" style="12" customWidth="1"/>
    <col min="5" max="8" width="17.28515625" style="10" customWidth="1"/>
    <col min="9" max="9" width="13" style="10" customWidth="1"/>
    <col min="10" max="11" width="13.85546875" style="10" customWidth="1"/>
    <col min="12" max="12" width="11.42578125" style="10" customWidth="1"/>
    <col min="13" max="13" width="38.85546875" style="10" customWidth="1"/>
    <col min="14" max="15" width="11.42578125" style="10" customWidth="1"/>
  </cols>
  <sheetData>
    <row r="1" spans="1:15" s="27" customFormat="1" ht="21">
      <c r="A1"/>
      <c r="B1" s="300" t="s">
        <v>419</v>
      </c>
      <c r="C1" s="300"/>
      <c r="D1" s="300"/>
      <c r="E1" s="300"/>
      <c r="F1" s="300"/>
      <c r="G1" s="300"/>
      <c r="H1" s="300"/>
      <c r="I1" s="300"/>
      <c r="J1" s="10"/>
    </row>
    <row r="2" spans="1:15">
      <c r="B2" s="301" t="s">
        <v>423</v>
      </c>
      <c r="C2" s="301"/>
      <c r="D2" s="301"/>
      <c r="E2" s="301"/>
      <c r="F2" s="301"/>
      <c r="G2" s="301"/>
      <c r="H2" s="301"/>
      <c r="I2" s="301"/>
      <c r="K2"/>
      <c r="L2"/>
      <c r="M2"/>
      <c r="N2"/>
      <c r="O2"/>
    </row>
    <row r="4" spans="1:15" s="32" customFormat="1" ht="26.1">
      <c r="B4" s="39" t="e">
        <f ca="1">MID(CELL("dateiname",A1),SEARCH("]",CELL("dateiname",A1))+1,31)</f>
        <v>#VALUE!</v>
      </c>
      <c r="C4" s="33"/>
      <c r="D4" s="33"/>
      <c r="E4" s="34" t="s">
        <v>420</v>
      </c>
      <c r="F4" s="34"/>
      <c r="G4" s="34"/>
      <c r="H4" s="34"/>
      <c r="I4" s="34"/>
      <c r="J4" s="34"/>
      <c r="K4" s="34"/>
      <c r="L4" s="34"/>
      <c r="M4" s="34"/>
      <c r="N4" s="34"/>
      <c r="O4" s="34"/>
    </row>
    <row r="6" spans="1:15">
      <c r="B6" s="250" t="s">
        <v>22</v>
      </c>
    </row>
    <row r="7" spans="1:15">
      <c r="B7" s="251" t="s">
        <v>23</v>
      </c>
    </row>
    <row r="8" spans="1:15">
      <c r="B8" s="35" t="s">
        <v>24</v>
      </c>
    </row>
    <row r="9" spans="1:15">
      <c r="B9" s="8" t="s">
        <v>25</v>
      </c>
    </row>
    <row r="10" spans="1:15">
      <c r="B10" s="40" t="s">
        <v>26</v>
      </c>
    </row>
    <row r="12" spans="1:15" ht="30" customHeight="1">
      <c r="B12" s="176" t="s">
        <v>27</v>
      </c>
      <c r="C12" s="4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/>
    </row>
    <row r="13" spans="1:15" ht="12" customHeight="1">
      <c r="B13" s="219"/>
      <c r="D13"/>
      <c r="E13"/>
      <c r="F13"/>
      <c r="G13"/>
      <c r="H13"/>
      <c r="I13"/>
      <c r="J13"/>
      <c r="K13"/>
      <c r="L13"/>
      <c r="M13"/>
      <c r="N13"/>
      <c r="O13"/>
    </row>
    <row r="14" spans="1:15" ht="24.95" customHeight="1">
      <c r="B14" s="3" t="s">
        <v>28</v>
      </c>
      <c r="C14" s="20" t="s">
        <v>7</v>
      </c>
      <c r="D14" s="2"/>
    </row>
    <row r="15" spans="1:15" ht="24.95" customHeight="1">
      <c r="B15" s="3" t="s">
        <v>29</v>
      </c>
      <c r="C15" s="20" t="s">
        <v>7</v>
      </c>
      <c r="D15" s="2"/>
    </row>
    <row r="16" spans="1:15" ht="24.95" customHeight="1">
      <c r="B16" s="3" t="s">
        <v>30</v>
      </c>
      <c r="C16" s="20" t="s">
        <v>7</v>
      </c>
      <c r="D16" s="2"/>
    </row>
    <row r="17" spans="2:15" ht="24.95" customHeight="1">
      <c r="B17" s="4" t="s">
        <v>31</v>
      </c>
      <c r="C17" s="20" t="s">
        <v>32</v>
      </c>
      <c r="D17" s="2"/>
    </row>
    <row r="18" spans="2:15" ht="24.95" customHeight="1">
      <c r="B18" s="4" t="s">
        <v>33</v>
      </c>
      <c r="C18" s="20" t="s">
        <v>4</v>
      </c>
      <c r="D18" s="2"/>
      <c r="G18" s="10" t="s">
        <v>34</v>
      </c>
      <c r="H18" s="10" t="s">
        <v>35</v>
      </c>
      <c r="I18" s="10" t="s">
        <v>36</v>
      </c>
      <c r="J18" s="10" t="s">
        <v>37</v>
      </c>
      <c r="K18" s="11" t="s">
        <v>38</v>
      </c>
    </row>
    <row r="19" spans="2:15" ht="24.95" customHeight="1">
      <c r="B19" s="4" t="s">
        <v>39</v>
      </c>
      <c r="C19" s="20" t="s">
        <v>4</v>
      </c>
      <c r="D19" s="2"/>
    </row>
    <row r="20" spans="2:15" ht="24.95" customHeight="1">
      <c r="B20" s="3" t="s">
        <v>40</v>
      </c>
      <c r="C20" s="20" t="s">
        <v>16</v>
      </c>
      <c r="D20" s="79"/>
      <c r="G20" s="30" t="s">
        <v>41</v>
      </c>
      <c r="H20" s="30" t="s">
        <v>42</v>
      </c>
    </row>
    <row r="21" spans="2:15" ht="24.95" customHeight="1">
      <c r="B21" s="3" t="s">
        <v>43</v>
      </c>
      <c r="C21" s="20" t="s">
        <v>16</v>
      </c>
      <c r="D21" s="79"/>
      <c r="G21" s="30" t="s">
        <v>17</v>
      </c>
      <c r="H21" s="30" t="s">
        <v>18</v>
      </c>
    </row>
    <row r="22" spans="2:15" ht="24.95" customHeight="1">
      <c r="B22" s="3" t="s">
        <v>44</v>
      </c>
      <c r="C22" s="20" t="s">
        <v>16</v>
      </c>
      <c r="D22" s="79"/>
      <c r="G22" s="30" t="s">
        <v>45</v>
      </c>
      <c r="H22" s="30" t="s">
        <v>46</v>
      </c>
    </row>
    <row r="23" spans="2:15" ht="24.95" customHeight="1">
      <c r="B23" s="201" t="s">
        <v>47</v>
      </c>
      <c r="C23" s="202" t="s">
        <v>16</v>
      </c>
      <c r="D23" s="203"/>
      <c r="G23" s="204" t="s">
        <v>17</v>
      </c>
      <c r="H23" s="204" t="s">
        <v>18</v>
      </c>
    </row>
    <row r="24" spans="2:15" ht="24.95" customHeight="1">
      <c r="B24" s="3" t="s">
        <v>48</v>
      </c>
      <c r="C24" s="20" t="s">
        <v>4</v>
      </c>
      <c r="D24" s="205"/>
    </row>
    <row r="25" spans="2:15" ht="24.95" customHeight="1">
      <c r="B25" s="3" t="s">
        <v>49</v>
      </c>
      <c r="C25" s="20" t="s">
        <v>16</v>
      </c>
      <c r="D25" s="79"/>
      <c r="G25" s="30" t="s">
        <v>17</v>
      </c>
      <c r="H25" s="30" t="s">
        <v>18</v>
      </c>
    </row>
    <row r="26" spans="2:15" ht="24.95" customHeight="1">
      <c r="B26" s="3" t="s">
        <v>50</v>
      </c>
      <c r="C26" s="20" t="s">
        <v>51</v>
      </c>
      <c r="D26" s="228"/>
      <c r="E26" s="168" t="s">
        <v>52</v>
      </c>
      <c r="F26" s="265"/>
    </row>
    <row r="27" spans="2:15" ht="24.95" customHeight="1">
      <c r="B27" s="3" t="s">
        <v>53</v>
      </c>
      <c r="C27" s="20" t="s">
        <v>16</v>
      </c>
      <c r="D27" s="79"/>
      <c r="G27" s="30" t="s">
        <v>17</v>
      </c>
      <c r="H27" s="30" t="s">
        <v>18</v>
      </c>
    </row>
    <row r="28" spans="2:15">
      <c r="B28" s="150"/>
      <c r="C28" s="150"/>
      <c r="D28" s="150"/>
      <c r="E28" s="150"/>
      <c r="F28" s="150"/>
      <c r="G28" s="150"/>
      <c r="H28" s="150"/>
      <c r="I28" s="150"/>
      <c r="J28" s="150"/>
    </row>
    <row r="29" spans="2:15" ht="30" customHeight="1">
      <c r="B29" s="176" t="s">
        <v>54</v>
      </c>
      <c r="C29" s="41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/>
    </row>
    <row r="30" spans="2:15" s="182" customFormat="1" ht="8.4499999999999993" customHeight="1">
      <c r="B30" s="192"/>
      <c r="C30" s="184"/>
    </row>
    <row r="31" spans="2:15" ht="15" customHeight="1">
      <c r="B31" s="304" t="s">
        <v>55</v>
      </c>
      <c r="C31" s="304"/>
      <c r="D31" s="304"/>
      <c r="E31"/>
      <c r="F31"/>
      <c r="G31"/>
      <c r="H31"/>
      <c r="I31"/>
      <c r="J31"/>
      <c r="K31"/>
      <c r="L31"/>
      <c r="M31"/>
      <c r="N31"/>
      <c r="O31"/>
    </row>
    <row r="32" spans="2:15" ht="15" customHeight="1">
      <c r="B32" s="164" t="s">
        <v>56</v>
      </c>
      <c r="C32" s="165" t="s">
        <v>51</v>
      </c>
      <c r="D32" s="166">
        <f>D103</f>
        <v>0</v>
      </c>
      <c r="E32"/>
      <c r="F32"/>
      <c r="G32"/>
      <c r="H32"/>
      <c r="I32"/>
      <c r="J32"/>
      <c r="K32"/>
      <c r="L32"/>
      <c r="M32"/>
      <c r="N32"/>
      <c r="O32"/>
    </row>
    <row r="33" spans="2:15" ht="26.45" customHeight="1">
      <c r="B33" s="167" t="s">
        <v>57</v>
      </c>
      <c r="C33" s="165" t="s">
        <v>58</v>
      </c>
      <c r="D33" s="168" t="s">
        <v>59</v>
      </c>
      <c r="E33"/>
      <c r="F33"/>
      <c r="G33"/>
      <c r="I33"/>
      <c r="J33"/>
      <c r="K33"/>
      <c r="L33"/>
      <c r="M33"/>
      <c r="N33"/>
      <c r="O33"/>
    </row>
    <row r="34" spans="2:15" ht="15" customHeight="1">
      <c r="B34" s="169" t="s">
        <v>60</v>
      </c>
      <c r="C34" s="165" t="s">
        <v>58</v>
      </c>
      <c r="D34" s="170">
        <f>D118</f>
        <v>0</v>
      </c>
    </row>
    <row r="35" spans="2:15" ht="15" customHeight="1">
      <c r="B35" s="169" t="s">
        <v>61</v>
      </c>
      <c r="C35" s="165" t="s">
        <v>58</v>
      </c>
      <c r="D35" s="170">
        <f>D121</f>
        <v>0</v>
      </c>
      <c r="G35" s="11"/>
      <c r="H35" s="11"/>
      <c r="I35" s="11"/>
    </row>
    <row r="36" spans="2:15" ht="15" customHeight="1">
      <c r="B36" s="169" t="s">
        <v>62</v>
      </c>
      <c r="C36" s="165" t="s">
        <v>32</v>
      </c>
      <c r="D36" s="170">
        <f>D105</f>
        <v>0</v>
      </c>
      <c r="G36" s="11"/>
      <c r="H36" s="11"/>
      <c r="I36" s="11"/>
    </row>
    <row r="37" spans="2:15" ht="15" customHeight="1">
      <c r="B37"/>
      <c r="C37"/>
      <c r="D37"/>
    </row>
    <row r="38" spans="2:15" ht="15" customHeight="1">
      <c r="B38" s="305" t="s">
        <v>63</v>
      </c>
      <c r="C38" s="305"/>
      <c r="D38" s="305"/>
      <c r="E38" s="11"/>
      <c r="F38" s="11"/>
    </row>
    <row r="39" spans="2:15" ht="15" customHeight="1">
      <c r="B39" s="164" t="s">
        <v>64</v>
      </c>
      <c r="C39" s="165" t="s">
        <v>51</v>
      </c>
      <c r="D39" s="166" t="e">
        <f>D138</f>
        <v>#DIV/0!</v>
      </c>
      <c r="E39" s="11"/>
      <c r="F39" s="11"/>
      <c r="G39" s="11"/>
      <c r="H39" s="11"/>
      <c r="I39" s="11"/>
    </row>
    <row r="40" spans="2:15" ht="27.6" customHeight="1">
      <c r="B40" s="167" t="s">
        <v>65</v>
      </c>
      <c r="C40" s="165" t="s">
        <v>58</v>
      </c>
      <c r="D40" s="171" t="s">
        <v>59</v>
      </c>
    </row>
    <row r="41" spans="2:15" ht="15" customHeight="1">
      <c r="B41" s="172" t="s">
        <v>66</v>
      </c>
      <c r="C41" s="165" t="s">
        <v>58</v>
      </c>
      <c r="D41" s="170">
        <f>D158</f>
        <v>0</v>
      </c>
      <c r="E41" s="11"/>
      <c r="F41" s="11"/>
    </row>
    <row r="42" spans="2:15" ht="15" customHeight="1">
      <c r="B42" s="172" t="s">
        <v>67</v>
      </c>
      <c r="C42" s="165" t="s">
        <v>58</v>
      </c>
      <c r="D42" s="170">
        <f>D161</f>
        <v>0</v>
      </c>
      <c r="E42" s="11"/>
      <c r="F42" s="11"/>
      <c r="J42" s="11"/>
      <c r="K42" s="11"/>
      <c r="L42" s="11"/>
    </row>
    <row r="43" spans="2:15" ht="15" customHeight="1">
      <c r="B43" s="9"/>
      <c r="D43" s="163"/>
      <c r="E43"/>
      <c r="F43"/>
      <c r="J43" s="11"/>
      <c r="K43" s="11"/>
      <c r="L43" s="11"/>
    </row>
    <row r="44" spans="2:15" ht="15" customHeight="1">
      <c r="B44" s="307" t="s">
        <v>68</v>
      </c>
      <c r="C44" s="307"/>
      <c r="D44" s="307"/>
      <c r="E44" s="11"/>
      <c r="F44" s="11"/>
      <c r="J44" s="11"/>
      <c r="K44" s="11"/>
      <c r="L44" s="11"/>
    </row>
    <row r="45" spans="2:15" ht="15" customHeight="1">
      <c r="B45" s="146" t="s">
        <v>421</v>
      </c>
      <c r="C45" s="20" t="s">
        <v>51</v>
      </c>
      <c r="D45" s="196">
        <f>D128</f>
        <v>0</v>
      </c>
      <c r="E45" s="11"/>
      <c r="F45" s="11"/>
      <c r="J45" s="11"/>
      <c r="K45" s="11"/>
      <c r="L45" s="11"/>
    </row>
    <row r="46" spans="2:15" ht="15" customHeight="1">
      <c r="B46" s="146" t="s">
        <v>192</v>
      </c>
      <c r="C46" s="20" t="s">
        <v>71</v>
      </c>
      <c r="D46" s="88">
        <f>G155</f>
        <v>0</v>
      </c>
      <c r="E46" s="11"/>
      <c r="F46" s="11"/>
      <c r="J46" s="11"/>
      <c r="K46" s="11"/>
      <c r="L46" s="11"/>
    </row>
    <row r="47" spans="2:15" ht="15" customHeight="1">
      <c r="B47" s="9"/>
      <c r="D47" s="163"/>
      <c r="L47" s="9"/>
    </row>
    <row r="48" spans="2:15" s="173" customFormat="1" ht="15" customHeight="1">
      <c r="B48" s="306" t="s">
        <v>72</v>
      </c>
      <c r="C48" s="306"/>
      <c r="D48" s="306"/>
      <c r="G48" s="174"/>
    </row>
    <row r="49" spans="2:14" s="173" customFormat="1" ht="15" customHeight="1">
      <c r="B49" s="175" t="s">
        <v>73</v>
      </c>
      <c r="C49" s="161" t="s">
        <v>74</v>
      </c>
      <c r="D49" s="223" t="str">
        <f>D173</f>
        <v/>
      </c>
    </row>
    <row r="50" spans="2:14" ht="15" customHeight="1">
      <c r="B50" s="187" t="s">
        <v>75</v>
      </c>
      <c r="C50" s="187"/>
      <c r="D50" s="187"/>
    </row>
    <row r="51" spans="2:14" ht="15" customHeight="1">
      <c r="B51" s="8" t="s">
        <v>76</v>
      </c>
      <c r="C51" s="18" t="s">
        <v>77</v>
      </c>
      <c r="D51" s="36">
        <f>D182</f>
        <v>0</v>
      </c>
    </row>
    <row r="52" spans="2:14" ht="15" customHeight="1">
      <c r="E52" s="11"/>
      <c r="F52" s="11"/>
    </row>
    <row r="53" spans="2:14" ht="15" customHeight="1">
      <c r="B53" s="303" t="s">
        <v>78</v>
      </c>
      <c r="C53" s="303"/>
      <c r="D53" s="303"/>
      <c r="E53" s="11"/>
      <c r="F53" s="11"/>
    </row>
    <row r="54" spans="2:14" ht="15" customHeight="1">
      <c r="B54" s="146" t="s">
        <v>79</v>
      </c>
      <c r="C54" s="20" t="s">
        <v>80</v>
      </c>
      <c r="D54" s="196" t="e">
        <f>D193</f>
        <v>#DIV/0!</v>
      </c>
      <c r="E54" s="11"/>
      <c r="F54" s="11"/>
    </row>
    <row r="55" spans="2:14" ht="15" customHeight="1">
      <c r="B55" s="146" t="s">
        <v>81</v>
      </c>
      <c r="C55" s="20" t="s">
        <v>80</v>
      </c>
      <c r="D55" s="88" t="e">
        <f>D192</f>
        <v>#DIV/0!</v>
      </c>
    </row>
    <row r="56" spans="2:14">
      <c r="B56" s="57"/>
      <c r="C56" s="162"/>
      <c r="D56" s="57"/>
    </row>
    <row r="57" spans="2:14" ht="30" customHeight="1">
      <c r="B57" s="176" t="s">
        <v>82</v>
      </c>
      <c r="C57" s="41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9" spans="2:14" ht="48">
      <c r="B59" s="42" t="s">
        <v>83</v>
      </c>
      <c r="C59" s="44" t="s">
        <v>84</v>
      </c>
      <c r="D59" s="49" t="s">
        <v>85</v>
      </c>
      <c r="E59" s="49" t="s">
        <v>86</v>
      </c>
      <c r="F59" s="49" t="s">
        <v>87</v>
      </c>
      <c r="G59" s="49" t="s">
        <v>88</v>
      </c>
      <c r="H59" s="49" t="s">
        <v>89</v>
      </c>
      <c r="I59" s="49" t="s">
        <v>90</v>
      </c>
      <c r="K59" s="49" t="s">
        <v>91</v>
      </c>
      <c r="L59" s="49" t="s">
        <v>92</v>
      </c>
      <c r="M59" s="49" t="s">
        <v>93</v>
      </c>
    </row>
    <row r="60" spans="2:14">
      <c r="B60" s="45" t="s">
        <v>94</v>
      </c>
      <c r="C60" s="46"/>
      <c r="D60" s="44" t="s">
        <v>95</v>
      </c>
      <c r="E60" s="44" t="s">
        <v>51</v>
      </c>
      <c r="F60" s="44" t="s">
        <v>51</v>
      </c>
      <c r="G60" s="44" t="s">
        <v>96</v>
      </c>
      <c r="H60" s="44" t="s">
        <v>95</v>
      </c>
      <c r="I60" s="44" t="s">
        <v>95</v>
      </c>
      <c r="K60" s="44" t="s">
        <v>97</v>
      </c>
      <c r="L60" s="44" t="s">
        <v>95</v>
      </c>
      <c r="M60" s="44" t="s">
        <v>51</v>
      </c>
    </row>
    <row r="61" spans="2:14">
      <c r="B61" s="14"/>
      <c r="C61" s="43" t="s">
        <v>98</v>
      </c>
      <c r="D61" s="19"/>
      <c r="E61" s="48" t="str">
        <f>IF(ISBLANK(D61),"",D61/$D$69)</f>
        <v/>
      </c>
      <c r="F61" s="48" t="e">
        <f>E61*E75</f>
        <v>#VALUE!</v>
      </c>
      <c r="G61" s="19"/>
      <c r="H61" s="48" t="e">
        <f>IF(G61="yes",0,E61/(1-D$71))</f>
        <v>#VALUE!</v>
      </c>
      <c r="I61" s="66" t="str">
        <f>IF(ISBLANK(D61),"",H61*$H$70/$E75)</f>
        <v/>
      </c>
      <c r="J61" s="10" t="s">
        <v>99</v>
      </c>
      <c r="K61" s="19"/>
      <c r="L61" s="1"/>
      <c r="M61" s="1"/>
    </row>
    <row r="62" spans="2:14">
      <c r="B62" s="8"/>
      <c r="C62" s="147" t="s">
        <v>100</v>
      </c>
      <c r="D62" s="19"/>
      <c r="E62" s="48" t="str">
        <f t="shared" ref="E62:E68" si="0">IF(ISBLANK(D62),"",D62/$D$69)</f>
        <v/>
      </c>
      <c r="F62" s="48" t="e">
        <f>E62*E76</f>
        <v>#VALUE!</v>
      </c>
      <c r="G62" s="19"/>
      <c r="H62" s="48" t="e">
        <f>IF(G62="yes",0,E62/(1-D$71))</f>
        <v>#VALUE!</v>
      </c>
      <c r="I62" s="66" t="str">
        <f t="shared" ref="I62:I68" si="1">IF(ISBLANK(D62),"",H62*$H$70/$E76)</f>
        <v/>
      </c>
      <c r="J62" s="10" t="s">
        <v>99</v>
      </c>
      <c r="K62" s="19"/>
      <c r="L62" s="1"/>
      <c r="M62" s="1"/>
    </row>
    <row r="63" spans="2:14">
      <c r="B63" s="8"/>
      <c r="C63" s="147" t="s">
        <v>101</v>
      </c>
      <c r="D63" s="19"/>
      <c r="E63" s="48" t="str">
        <f t="shared" si="0"/>
        <v/>
      </c>
      <c r="F63" s="48"/>
      <c r="G63" s="19"/>
      <c r="H63" s="48"/>
      <c r="I63" s="66" t="str">
        <f t="shared" si="1"/>
        <v/>
      </c>
      <c r="K63" s="19" t="str">
        <f t="shared" ref="K63:K68" si="2">I63</f>
        <v/>
      </c>
      <c r="L63" s="1"/>
      <c r="M63" s="1"/>
    </row>
    <row r="64" spans="2:14">
      <c r="B64" s="8"/>
      <c r="C64" s="147" t="s">
        <v>102</v>
      </c>
      <c r="D64" s="19"/>
      <c r="E64" s="48" t="str">
        <f t="shared" si="0"/>
        <v/>
      </c>
      <c r="F64" s="48"/>
      <c r="G64" s="19"/>
      <c r="H64" s="48" t="str">
        <f>IF(ISBLANK(D64),"",IF(G64="ja",0,E64/D$71))</f>
        <v/>
      </c>
      <c r="I64" s="66" t="str">
        <f t="shared" si="1"/>
        <v/>
      </c>
      <c r="K64" s="19" t="str">
        <f t="shared" si="2"/>
        <v/>
      </c>
      <c r="L64" s="1"/>
      <c r="M64" s="1"/>
    </row>
    <row r="65" spans="2:13">
      <c r="B65" s="8"/>
      <c r="C65" s="147" t="s">
        <v>103</v>
      </c>
      <c r="D65" s="19"/>
      <c r="E65" s="48" t="str">
        <f t="shared" si="0"/>
        <v/>
      </c>
      <c r="F65" s="48"/>
      <c r="G65" s="19"/>
      <c r="H65" s="48" t="str">
        <f>IF(ISBLANK(D65),"",IF(G65="ja",0,E65/D$71))</f>
        <v/>
      </c>
      <c r="I65" s="66" t="str">
        <f t="shared" si="1"/>
        <v/>
      </c>
      <c r="K65" s="19" t="str">
        <f t="shared" si="2"/>
        <v/>
      </c>
      <c r="L65" s="1"/>
      <c r="M65" s="1"/>
    </row>
    <row r="66" spans="2:13">
      <c r="B66" s="8"/>
      <c r="C66" s="147" t="s">
        <v>104</v>
      </c>
      <c r="D66" s="19"/>
      <c r="E66" s="48" t="str">
        <f t="shared" si="0"/>
        <v/>
      </c>
      <c r="F66" s="48"/>
      <c r="G66" s="19"/>
      <c r="H66" s="48" t="str">
        <f>IF(ISBLANK(D66),"",IF(G66="ja",0,E66/D$71))</f>
        <v/>
      </c>
      <c r="I66" s="66" t="str">
        <f t="shared" si="1"/>
        <v/>
      </c>
      <c r="K66" s="19" t="str">
        <f t="shared" si="2"/>
        <v/>
      </c>
      <c r="L66" s="1"/>
      <c r="M66" s="1"/>
    </row>
    <row r="67" spans="2:13">
      <c r="B67" s="8"/>
      <c r="C67" s="147" t="s">
        <v>105</v>
      </c>
      <c r="D67" s="19"/>
      <c r="E67" s="48" t="str">
        <f t="shared" si="0"/>
        <v/>
      </c>
      <c r="F67" s="48"/>
      <c r="G67" s="19"/>
      <c r="H67" s="48" t="str">
        <f>IF(ISBLANK(D67),"",IF(G67="ja",0,E67/D$71))</f>
        <v/>
      </c>
      <c r="I67" s="66" t="str">
        <f t="shared" si="1"/>
        <v/>
      </c>
      <c r="K67" s="19" t="str">
        <f t="shared" si="2"/>
        <v/>
      </c>
      <c r="L67" s="1"/>
      <c r="M67" s="1"/>
    </row>
    <row r="68" spans="2:13">
      <c r="B68" s="8"/>
      <c r="C68" s="147" t="s">
        <v>106</v>
      </c>
      <c r="D68" s="19"/>
      <c r="E68" s="48" t="str">
        <f t="shared" si="0"/>
        <v/>
      </c>
      <c r="F68" s="48"/>
      <c r="G68" s="19"/>
      <c r="H68" s="48" t="str">
        <f>IF(ISBLANK(D68),"",IF(G68="ja",0,E68/D$71))</f>
        <v/>
      </c>
      <c r="I68" s="66" t="str">
        <f t="shared" si="1"/>
        <v/>
      </c>
      <c r="K68" s="19" t="str">
        <f t="shared" si="2"/>
        <v/>
      </c>
      <c r="L68" s="1"/>
      <c r="M68" s="1"/>
    </row>
    <row r="69" spans="2:13">
      <c r="B69" s="8" t="s">
        <v>107</v>
      </c>
      <c r="C69" s="20"/>
      <c r="D69" s="36">
        <f>SUM(D61:D68)</f>
        <v>0</v>
      </c>
      <c r="E69" s="47">
        <f>SUM(E61:E68)</f>
        <v>0</v>
      </c>
      <c r="F69" s="47"/>
      <c r="G69" s="48">
        <f>SUMIF(G61:G68,"yes",F61:F68)</f>
        <v>0</v>
      </c>
      <c r="H69" s="70" t="e">
        <f>SUM(H61:H68)</f>
        <v>#VALUE!</v>
      </c>
      <c r="I69" s="71">
        <f>SUM(I61:I68)</f>
        <v>0</v>
      </c>
      <c r="K69" s="66">
        <f>SUM(K61:K68)</f>
        <v>0</v>
      </c>
      <c r="L69" s="66" t="e">
        <f>IF(ISBLANK(D62),((K69*E75)/2.5)*100-K69,IF(ISBLANK(D63),((K69*(E75*H61+E76*H62)/2.5)*100-K69),IF(ISBLANK(D64),((K69*(E75*H61+E76*H62+E77*H63)/2.5)*100-K69),IF(ISBLANK(D65),((K69*(E75*H61+E76*H62+E77*H63+E78*H64)/2.5)*100-K69),IF(ISBLANK(D66),((K69*(E75*H61+E76*H62+E77*H63+E78*H64+E79*H65)/2.5)*100-K69),IF(ISBLANK(D67),((K69*(E75*H61+E76*H62+E77*H63+E78*H64+E79*H65+E80*H66)/2.5)*100-K69),IF(ISBLANK(D68),((K69*(E75*H61+E76*H62+E77*H63+E78*H64+E79*H65+E80*H66+E81*H67)/2.5)*100-K69),(K69*(E75*H61+E76*H62+E77*H63+E78*H64+E79*H65+E80*H66+E81*H67+E82*H68)/2.5)*100-K69)))))))</f>
        <v>#VALUE!</v>
      </c>
      <c r="M69" s="66">
        <v>2.5</v>
      </c>
    </row>
    <row r="70" spans="2:13">
      <c r="H70" s="72">
        <v>50</v>
      </c>
      <c r="I70" s="73" t="s">
        <v>108</v>
      </c>
      <c r="K70" s="59"/>
      <c r="L70" s="60"/>
      <c r="M70" s="59"/>
    </row>
    <row r="71" spans="2:13">
      <c r="B71" s="42" t="s">
        <v>109</v>
      </c>
      <c r="C71" s="69" t="s">
        <v>51</v>
      </c>
      <c r="D71" s="70">
        <f>G69</f>
        <v>0</v>
      </c>
      <c r="E71" s="59"/>
      <c r="F71" s="59"/>
      <c r="K71" s="59"/>
      <c r="L71" s="60"/>
      <c r="M71" s="59"/>
    </row>
    <row r="72" spans="2:13">
      <c r="B72" s="67"/>
      <c r="C72" s="54"/>
      <c r="D72" s="68"/>
      <c r="E72" s="59"/>
      <c r="F72" s="59"/>
      <c r="K72" s="59"/>
      <c r="L72" s="60"/>
      <c r="M72" s="59"/>
    </row>
    <row r="73" spans="2:13">
      <c r="B73" s="311" t="s">
        <v>110</v>
      </c>
      <c r="C73" s="61" t="s">
        <v>111</v>
      </c>
      <c r="D73" s="61" t="s">
        <v>112</v>
      </c>
      <c r="E73" s="61" t="s">
        <v>113</v>
      </c>
      <c r="F73" s="59"/>
      <c r="K73" s="59"/>
      <c r="L73" s="60"/>
      <c r="M73" s="59"/>
    </row>
    <row r="74" spans="2:13">
      <c r="B74" s="311"/>
      <c r="C74" s="61" t="s">
        <v>51</v>
      </c>
      <c r="D74" s="61" t="s">
        <v>51</v>
      </c>
      <c r="E74" s="61" t="s">
        <v>51</v>
      </c>
      <c r="F74" s="59"/>
      <c r="K74" s="59"/>
      <c r="L74" s="60"/>
      <c r="M74" s="59"/>
    </row>
    <row r="75" spans="2:13">
      <c r="B75" s="62" t="s">
        <v>98</v>
      </c>
      <c r="C75" s="63"/>
      <c r="D75" s="63"/>
      <c r="E75" s="64" t="str">
        <f t="shared" ref="E75:E82" si="3">IF(ISBLANK(C75),"",AVERAGE(C75:D75))</f>
        <v/>
      </c>
      <c r="F75" s="59"/>
      <c r="K75" s="59"/>
      <c r="L75" s="60"/>
      <c r="M75" s="59"/>
    </row>
    <row r="76" spans="2:13">
      <c r="B76" s="62" t="s">
        <v>100</v>
      </c>
      <c r="C76" s="63"/>
      <c r="D76" s="63"/>
      <c r="E76" s="64" t="str">
        <f t="shared" si="3"/>
        <v/>
      </c>
      <c r="F76" s="59"/>
      <c r="K76" s="59"/>
      <c r="L76" s="60"/>
      <c r="M76" s="59"/>
    </row>
    <row r="77" spans="2:13" ht="14.45" customHeight="1">
      <c r="B77" s="65" t="str">
        <f t="shared" ref="B77:B82" si="4">IF(ISBLANK(B63),"",B63)</f>
        <v/>
      </c>
      <c r="C77" s="63"/>
      <c r="D77" s="63"/>
      <c r="E77" s="64" t="str">
        <f t="shared" si="3"/>
        <v/>
      </c>
      <c r="F77" s="59"/>
      <c r="K77" s="59"/>
      <c r="L77" s="60"/>
      <c r="M77" s="59"/>
    </row>
    <row r="78" spans="2:13">
      <c r="B78" s="65" t="str">
        <f t="shared" si="4"/>
        <v/>
      </c>
      <c r="C78" s="63"/>
      <c r="D78" s="63"/>
      <c r="E78" s="64" t="str">
        <f t="shared" si="3"/>
        <v/>
      </c>
      <c r="F78" s="59"/>
      <c r="K78" s="59"/>
      <c r="L78" s="60"/>
      <c r="M78" s="59"/>
    </row>
    <row r="79" spans="2:13">
      <c r="B79" s="65" t="str">
        <f t="shared" si="4"/>
        <v/>
      </c>
      <c r="C79" s="63"/>
      <c r="D79" s="63"/>
      <c r="E79" s="64" t="str">
        <f t="shared" si="3"/>
        <v/>
      </c>
      <c r="F79" s="59"/>
      <c r="K79" s="59"/>
      <c r="L79" s="60"/>
      <c r="M79" s="59"/>
    </row>
    <row r="80" spans="2:13">
      <c r="B80" s="65" t="str">
        <f t="shared" si="4"/>
        <v/>
      </c>
      <c r="C80" s="63"/>
      <c r="D80" s="63"/>
      <c r="E80" s="64" t="str">
        <f t="shared" si="3"/>
        <v/>
      </c>
      <c r="F80" s="59"/>
      <c r="K80" s="59"/>
      <c r="L80" s="60"/>
      <c r="M80" s="59"/>
    </row>
    <row r="81" spans="2:15">
      <c r="B81" s="65" t="str">
        <f t="shared" si="4"/>
        <v/>
      </c>
      <c r="C81" s="63"/>
      <c r="D81" s="63"/>
      <c r="E81" s="64" t="str">
        <f t="shared" si="3"/>
        <v/>
      </c>
      <c r="F81" s="59"/>
      <c r="K81" s="59"/>
      <c r="L81" s="60"/>
      <c r="M81" s="59"/>
    </row>
    <row r="82" spans="2:15">
      <c r="B82" s="65" t="str">
        <f t="shared" si="4"/>
        <v/>
      </c>
      <c r="C82" s="63"/>
      <c r="D82" s="63"/>
      <c r="E82" s="64" t="str">
        <f t="shared" si="3"/>
        <v/>
      </c>
      <c r="F82" s="59"/>
      <c r="K82" s="59"/>
      <c r="L82" s="60"/>
      <c r="M82" s="59"/>
    </row>
    <row r="83" spans="2:15" ht="15.95">
      <c r="B83" s="74" t="s">
        <v>114</v>
      </c>
      <c r="C83" s="64" t="e">
        <f t="shared" ref="C83:D83" si="5">AVERAGE(C75:C82)</f>
        <v>#DIV/0!</v>
      </c>
      <c r="D83" s="64" t="e">
        <f t="shared" si="5"/>
        <v>#DIV/0!</v>
      </c>
      <c r="E83" s="64" t="e">
        <f>AVERAGE(E75:E82)</f>
        <v>#DIV/0!</v>
      </c>
      <c r="F83" s="59"/>
      <c r="K83" s="59"/>
      <c r="L83" s="60"/>
      <c r="M83" s="59"/>
    </row>
    <row r="84" spans="2:15">
      <c r="E84" s="10" t="s">
        <v>115</v>
      </c>
    </row>
    <row r="85" spans="2:15">
      <c r="B85" s="312" t="s">
        <v>116</v>
      </c>
      <c r="C85" s="313"/>
      <c r="D85" s="314"/>
    </row>
    <row r="86" spans="2:15">
      <c r="B86" s="16" t="s">
        <v>117</v>
      </c>
      <c r="C86" s="15" t="s">
        <v>4</v>
      </c>
      <c r="D86" s="193" t="s">
        <v>118</v>
      </c>
    </row>
    <row r="87" spans="2:15">
      <c r="B87" s="16" t="s">
        <v>119</v>
      </c>
      <c r="C87" s="15" t="s">
        <v>16</v>
      </c>
      <c r="D87" s="194"/>
      <c r="F87" s="30">
        <v>2</v>
      </c>
      <c r="G87" s="30">
        <v>5</v>
      </c>
      <c r="H87" s="30">
        <v>20</v>
      </c>
    </row>
    <row r="88" spans="2:15">
      <c r="B88" s="1" t="s">
        <v>120</v>
      </c>
      <c r="C88" s="15" t="s">
        <v>16</v>
      </c>
      <c r="D88" s="194"/>
      <c r="F88" s="30" t="s">
        <v>17</v>
      </c>
      <c r="G88" s="30" t="s">
        <v>18</v>
      </c>
    </row>
    <row r="89" spans="2:15">
      <c r="B89" s="1" t="s">
        <v>121</v>
      </c>
      <c r="C89" s="15" t="s">
        <v>16</v>
      </c>
      <c r="D89" s="194"/>
      <c r="F89" s="30" t="s">
        <v>17</v>
      </c>
      <c r="G89" s="30" t="s">
        <v>18</v>
      </c>
    </row>
    <row r="90" spans="2:15">
      <c r="B90" s="1" t="s">
        <v>122</v>
      </c>
      <c r="C90" s="15" t="s">
        <v>4</v>
      </c>
      <c r="D90" s="15"/>
      <c r="F90" s="10">
        <v>2</v>
      </c>
      <c r="G90" s="10">
        <v>5</v>
      </c>
      <c r="H90" s="10">
        <v>20</v>
      </c>
    </row>
    <row r="91" spans="2:15">
      <c r="B91"/>
      <c r="E91"/>
      <c r="F91"/>
      <c r="G91"/>
      <c r="H91"/>
      <c r="I91"/>
      <c r="J91"/>
      <c r="K91"/>
      <c r="L91"/>
      <c r="M91"/>
      <c r="N91"/>
      <c r="O91"/>
    </row>
    <row r="92" spans="2:15">
      <c r="B92" s="315" t="s">
        <v>127</v>
      </c>
      <c r="C92" s="315"/>
      <c r="D92" s="315"/>
    </row>
    <row r="93" spans="2:15" ht="15" customHeight="1">
      <c r="B93" s="316"/>
      <c r="C93" s="316"/>
      <c r="D93" s="316"/>
    </row>
    <row r="94" spans="2:15">
      <c r="B94" s="316"/>
      <c r="C94" s="316"/>
      <c r="D94" s="316"/>
    </row>
    <row r="95" spans="2:15">
      <c r="B95" s="58"/>
      <c r="C95" s="58"/>
      <c r="D95" s="58"/>
    </row>
    <row r="96" spans="2:15">
      <c r="B96" s="308" t="s">
        <v>128</v>
      </c>
      <c r="C96" s="308"/>
      <c r="D96" s="308"/>
    </row>
    <row r="97" spans="2:15">
      <c r="B97" s="1" t="s">
        <v>129</v>
      </c>
      <c r="C97" s="15" t="s">
        <v>95</v>
      </c>
      <c r="D97" s="252">
        <v>50</v>
      </c>
      <c r="E97" s="17"/>
      <c r="F97" s="17"/>
      <c r="G97" s="17"/>
      <c r="H97"/>
      <c r="I97"/>
      <c r="J97"/>
      <c r="K97"/>
      <c r="L97"/>
      <c r="M97"/>
      <c r="N97"/>
      <c r="O97"/>
    </row>
    <row r="98" spans="2:15" ht="15.95">
      <c r="B98" s="22" t="s">
        <v>130</v>
      </c>
      <c r="C98" s="20" t="s">
        <v>131</v>
      </c>
      <c r="D98" s="20"/>
    </row>
    <row r="99" spans="2:15">
      <c r="B99" s="1" t="s">
        <v>132</v>
      </c>
      <c r="C99" s="15" t="s">
        <v>95</v>
      </c>
      <c r="D99" s="21"/>
    </row>
    <row r="100" spans="2:15">
      <c r="B100" s="16" t="s">
        <v>133</v>
      </c>
      <c r="C100" s="15" t="s">
        <v>51</v>
      </c>
      <c r="D100" s="37">
        <f>D99/D97</f>
        <v>0</v>
      </c>
    </row>
    <row r="101" spans="2:15">
      <c r="B101" s="1" t="s">
        <v>134</v>
      </c>
      <c r="C101" s="15" t="s">
        <v>95</v>
      </c>
      <c r="D101" s="36">
        <f>D97-D99</f>
        <v>50</v>
      </c>
      <c r="E101" s="17" t="s">
        <v>135</v>
      </c>
      <c r="F101" s="17"/>
    </row>
    <row r="102" spans="2:15">
      <c r="B102" s="16" t="s">
        <v>136</v>
      </c>
      <c r="C102" s="178" t="s">
        <v>51</v>
      </c>
      <c r="D102" s="258">
        <f>D100*(1-D71)</f>
        <v>0</v>
      </c>
      <c r="E102" s="259"/>
      <c r="F102" s="259"/>
    </row>
    <row r="103" spans="2:15">
      <c r="B103" s="80" t="s">
        <v>56</v>
      </c>
      <c r="C103" s="178" t="s">
        <v>51</v>
      </c>
      <c r="D103" s="258">
        <f>D102+G69</f>
        <v>0</v>
      </c>
      <c r="E103" s="259"/>
      <c r="F103" s="259"/>
    </row>
    <row r="104" spans="2:15" ht="15" customHeight="1">
      <c r="B104" s="225" t="s">
        <v>57</v>
      </c>
      <c r="C104" s="179" t="s">
        <v>58</v>
      </c>
      <c r="D104" s="180" t="s">
        <v>59</v>
      </c>
      <c r="E104" s="11"/>
      <c r="F104" s="11"/>
      <c r="J104"/>
    </row>
    <row r="105" spans="2:15" ht="15" customHeight="1">
      <c r="B105" s="80" t="s">
        <v>137</v>
      </c>
      <c r="C105" s="179" t="s">
        <v>16</v>
      </c>
      <c r="D105" s="227"/>
      <c r="F105" s="226" t="s">
        <v>138</v>
      </c>
      <c r="G105" s="195" t="s">
        <v>139</v>
      </c>
      <c r="H105" s="195" t="s">
        <v>140</v>
      </c>
      <c r="I105" s="195" t="s">
        <v>141</v>
      </c>
    </row>
    <row r="106" spans="2:15" ht="15" customHeight="1">
      <c r="B106" s="6"/>
    </row>
    <row r="107" spans="2:15" ht="15" customHeight="1">
      <c r="B107" s="308" t="s">
        <v>142</v>
      </c>
      <c r="C107" s="308"/>
      <c r="D107" s="308"/>
    </row>
    <row r="108" spans="2:15" ht="15" customHeight="1">
      <c r="B108" s="16" t="s">
        <v>143</v>
      </c>
      <c r="C108" s="15" t="s">
        <v>95</v>
      </c>
      <c r="D108" s="20"/>
    </row>
    <row r="109" spans="2:15" ht="15" customHeight="1">
      <c r="B109" s="16" t="s">
        <v>379</v>
      </c>
      <c r="C109" s="15" t="s">
        <v>51</v>
      </c>
      <c r="D109" s="20"/>
    </row>
    <row r="110" spans="2:15" ht="15" customHeight="1"/>
    <row r="111" spans="2:15" ht="15" customHeight="1">
      <c r="B111" s="308" t="s">
        <v>145</v>
      </c>
      <c r="C111" s="308"/>
      <c r="D111" s="308"/>
    </row>
    <row r="112" spans="2:15" ht="15" customHeight="1">
      <c r="B112" s="8" t="s">
        <v>146</v>
      </c>
      <c r="C112" s="20" t="s">
        <v>95</v>
      </c>
      <c r="D112" s="213"/>
    </row>
    <row r="113" spans="2:12" ht="15" customHeight="1">
      <c r="B113" s="8" t="s">
        <v>147</v>
      </c>
      <c r="C113" s="20" t="s">
        <v>95</v>
      </c>
      <c r="D113" s="213"/>
    </row>
    <row r="114" spans="2:12" ht="15" customHeight="1">
      <c r="B114" s="8" t="s">
        <v>148</v>
      </c>
      <c r="C114" s="20" t="s">
        <v>95</v>
      </c>
      <c r="D114" s="213"/>
    </row>
    <row r="115" spans="2:12" ht="15" customHeight="1">
      <c r="B115" s="8" t="s">
        <v>149</v>
      </c>
      <c r="C115" s="20" t="s">
        <v>95</v>
      </c>
      <c r="D115" s="213"/>
    </row>
    <row r="116" spans="2:12" ht="15" customHeight="1">
      <c r="B116" s="7"/>
    </row>
    <row r="117" spans="2:12" ht="15" customHeight="1">
      <c r="B117" s="308" t="s">
        <v>150</v>
      </c>
      <c r="C117" s="308"/>
      <c r="D117" s="308"/>
    </row>
    <row r="118" spans="2:12" ht="15" customHeight="1">
      <c r="B118" s="8" t="s">
        <v>151</v>
      </c>
      <c r="C118" s="20" t="s">
        <v>16</v>
      </c>
      <c r="D118" s="50"/>
      <c r="F118" s="195" t="s">
        <v>138</v>
      </c>
      <c r="G118" s="195" t="s">
        <v>139</v>
      </c>
      <c r="H118" s="195" t="s">
        <v>140</v>
      </c>
    </row>
    <row r="119" spans="2:12" ht="15" customHeight="1">
      <c r="B119" s="8" t="s">
        <v>152</v>
      </c>
      <c r="C119" s="20" t="s">
        <v>16</v>
      </c>
      <c r="D119" s="50"/>
      <c r="F119" s="195" t="s">
        <v>153</v>
      </c>
      <c r="G119" s="195" t="s">
        <v>154</v>
      </c>
      <c r="H119" s="195" t="s">
        <v>155</v>
      </c>
    </row>
    <row r="120" spans="2:12" ht="15" customHeight="1">
      <c r="B120" s="308" t="s">
        <v>156</v>
      </c>
      <c r="C120" s="308"/>
      <c r="D120" s="308"/>
    </row>
    <row r="121" spans="2:12" ht="15" customHeight="1">
      <c r="B121" s="8" t="s">
        <v>157</v>
      </c>
      <c r="C121" s="20" t="s">
        <v>16</v>
      </c>
      <c r="D121" s="50"/>
      <c r="E121" s="11"/>
      <c r="F121" s="29" t="s">
        <v>158</v>
      </c>
      <c r="G121" s="29" t="s">
        <v>159</v>
      </c>
      <c r="H121" s="29" t="s">
        <v>160</v>
      </c>
      <c r="I121" s="29" t="s">
        <v>141</v>
      </c>
      <c r="K121"/>
      <c r="L121"/>
    </row>
    <row r="122" spans="2:12" ht="15" customHeight="1">
      <c r="B122" s="8" t="s">
        <v>161</v>
      </c>
      <c r="C122" s="20" t="s">
        <v>16</v>
      </c>
      <c r="D122" s="50"/>
      <c r="E122" s="11"/>
      <c r="F122" s="29" t="s">
        <v>162</v>
      </c>
      <c r="G122" s="29" t="s">
        <v>163</v>
      </c>
      <c r="H122" s="29" t="s">
        <v>164</v>
      </c>
      <c r="I122" s="29" t="s">
        <v>165</v>
      </c>
      <c r="K122"/>
      <c r="L122"/>
    </row>
    <row r="123" spans="2:12" ht="15" customHeight="1">
      <c r="B123" s="146" t="s">
        <v>166</v>
      </c>
      <c r="C123" s="20" t="s">
        <v>4</v>
      </c>
      <c r="D123" s="18"/>
    </row>
    <row r="124" spans="2:12" ht="15" customHeight="1">
      <c r="B124" s="9"/>
      <c r="D124" s="163"/>
    </row>
    <row r="125" spans="2:12" ht="15" customHeight="1">
      <c r="B125" s="308" t="s">
        <v>167</v>
      </c>
      <c r="C125" s="308"/>
      <c r="D125" s="308"/>
    </row>
    <row r="126" spans="2:12" ht="15" customHeight="1">
      <c r="B126" s="8" t="s">
        <v>168</v>
      </c>
      <c r="C126" s="20" t="s">
        <v>95</v>
      </c>
      <c r="D126" s="229"/>
    </row>
    <row r="127" spans="2:12" ht="15" customHeight="1">
      <c r="B127" s="8" t="s">
        <v>169</v>
      </c>
      <c r="C127" s="20" t="s">
        <v>95</v>
      </c>
      <c r="D127" s="229"/>
    </row>
    <row r="128" spans="2:12" ht="15" customHeight="1">
      <c r="B128" s="8" t="s">
        <v>170</v>
      </c>
      <c r="C128" s="20" t="s">
        <v>51</v>
      </c>
      <c r="D128" s="229"/>
    </row>
    <row r="129" spans="2:10" ht="15" customHeight="1">
      <c r="B129" s="146" t="s">
        <v>171</v>
      </c>
      <c r="C129" s="20" t="s">
        <v>4</v>
      </c>
      <c r="D129" s="229"/>
    </row>
    <row r="130" spans="2:10" ht="15" customHeight="1">
      <c r="B130" s="7"/>
    </row>
    <row r="131" spans="2:10" ht="15" customHeight="1">
      <c r="B131" s="310" t="s">
        <v>172</v>
      </c>
      <c r="C131" s="310"/>
      <c r="D131" s="310"/>
    </row>
    <row r="132" spans="2:10" ht="15" customHeight="1">
      <c r="B132" s="210" t="s">
        <v>173</v>
      </c>
      <c r="C132" s="211" t="s">
        <v>95</v>
      </c>
      <c r="D132" s="212"/>
    </row>
    <row r="133" spans="2:10" ht="15" customHeight="1">
      <c r="B133" s="1" t="s">
        <v>129</v>
      </c>
      <c r="C133" s="15" t="s">
        <v>95</v>
      </c>
      <c r="D133" s="145">
        <f>D132*D109</f>
        <v>0</v>
      </c>
      <c r="E133" s="17" t="s">
        <v>174</v>
      </c>
      <c r="F133" s="17"/>
    </row>
    <row r="134" spans="2:10" ht="15" customHeight="1">
      <c r="B134" s="22" t="s">
        <v>175</v>
      </c>
      <c r="C134" s="20" t="s">
        <v>131</v>
      </c>
      <c r="D134" s="20"/>
    </row>
    <row r="135" spans="2:10" ht="15" customHeight="1">
      <c r="B135" s="1" t="s">
        <v>176</v>
      </c>
      <c r="C135" s="15" t="s">
        <v>95</v>
      </c>
      <c r="D135" s="21"/>
    </row>
    <row r="136" spans="2:10" ht="15" customHeight="1">
      <c r="B136" s="16" t="s">
        <v>177</v>
      </c>
      <c r="C136" s="15" t="s">
        <v>51</v>
      </c>
      <c r="D136" s="37" t="e">
        <f>D135/D133</f>
        <v>#DIV/0!</v>
      </c>
    </row>
    <row r="137" spans="2:10" ht="15" customHeight="1">
      <c r="B137" s="1" t="s">
        <v>178</v>
      </c>
      <c r="C137" s="15" t="s">
        <v>95</v>
      </c>
      <c r="D137" s="36">
        <f>D133-D135</f>
        <v>0</v>
      </c>
      <c r="E137" s="17"/>
      <c r="F137" s="17"/>
    </row>
    <row r="138" spans="2:10" ht="15" customHeight="1">
      <c r="B138" s="80" t="s">
        <v>179</v>
      </c>
      <c r="C138" s="52" t="s">
        <v>51</v>
      </c>
      <c r="D138" s="51" t="e">
        <f>D136*(1-D100)*(1-D71)</f>
        <v>#DIV/0!</v>
      </c>
    </row>
    <row r="139" spans="2:10" ht="15" customHeight="1">
      <c r="B139" s="13" t="s">
        <v>65</v>
      </c>
      <c r="C139" s="179" t="s">
        <v>58</v>
      </c>
      <c r="D139" s="180" t="s">
        <v>59</v>
      </c>
      <c r="E139" s="11"/>
      <c r="F139" s="11"/>
      <c r="J139"/>
    </row>
    <row r="140" spans="2:10">
      <c r="B140" s="7"/>
    </row>
    <row r="141" spans="2:10">
      <c r="B141" s="309" t="s">
        <v>182</v>
      </c>
      <c r="C141" s="309"/>
      <c r="D141" s="309"/>
    </row>
    <row r="142" spans="2:10">
      <c r="B142" s="8" t="s">
        <v>183</v>
      </c>
      <c r="C142" s="20" t="s">
        <v>95</v>
      </c>
      <c r="D142" s="209"/>
    </row>
    <row r="143" spans="2:10">
      <c r="B143" s="8" t="s">
        <v>184</v>
      </c>
      <c r="C143" s="20" t="s">
        <v>95</v>
      </c>
      <c r="D143" s="209"/>
    </row>
    <row r="144" spans="2:10">
      <c r="B144" s="8" t="s">
        <v>185</v>
      </c>
      <c r="C144" s="20" t="s">
        <v>95</v>
      </c>
      <c r="D144" s="209"/>
    </row>
    <row r="145" spans="2:15">
      <c r="B145" s="8" t="s">
        <v>186</v>
      </c>
      <c r="C145" s="20" t="s">
        <v>95</v>
      </c>
      <c r="D145" s="209"/>
    </row>
    <row r="146" spans="2:15">
      <c r="B146"/>
      <c r="C146"/>
      <c r="D146"/>
    </row>
    <row r="147" spans="2:15">
      <c r="B147" s="231" t="s">
        <v>187</v>
      </c>
      <c r="C147" s="231"/>
      <c r="D147" s="231"/>
    </row>
    <row r="148" spans="2:15">
      <c r="B148" s="8" t="s">
        <v>188</v>
      </c>
      <c r="C148" s="20" t="s">
        <v>95</v>
      </c>
      <c r="D148" s="230"/>
    </row>
    <row r="149" spans="2:15">
      <c r="B149" s="8" t="s">
        <v>189</v>
      </c>
      <c r="C149" s="20" t="s">
        <v>95</v>
      </c>
      <c r="D149" s="230"/>
    </row>
    <row r="150" spans="2:15">
      <c r="B150" s="8" t="s">
        <v>190</v>
      </c>
      <c r="C150" s="20" t="s">
        <v>95</v>
      </c>
      <c r="D150" s="230"/>
    </row>
    <row r="151" spans="2:15">
      <c r="B151" s="8" t="s">
        <v>191</v>
      </c>
      <c r="C151" s="20" t="s">
        <v>95</v>
      </c>
      <c r="D151" s="230"/>
    </row>
    <row r="152" spans="2:15">
      <c r="B152"/>
      <c r="E152" s="58"/>
      <c r="F152" s="58"/>
      <c r="G152" s="58"/>
      <c r="H152" s="58"/>
    </row>
    <row r="153" spans="2:15">
      <c r="B153" s="231" t="s">
        <v>192</v>
      </c>
      <c r="C153" s="253" t="s">
        <v>193</v>
      </c>
      <c r="D153" s="253" t="s">
        <v>194</v>
      </c>
      <c r="E153" s="253" t="s">
        <v>195</v>
      </c>
      <c r="F153" s="253" t="s">
        <v>196</v>
      </c>
      <c r="G153" s="253" t="s">
        <v>197</v>
      </c>
    </row>
    <row r="154" spans="2:15">
      <c r="B154" s="8" t="s">
        <v>198</v>
      </c>
      <c r="C154" s="20"/>
      <c r="D154" s="20"/>
      <c r="E154" s="20"/>
      <c r="F154" s="20"/>
      <c r="G154" s="20"/>
    </row>
    <row r="155" spans="2:15">
      <c r="B155" s="8" t="s">
        <v>200</v>
      </c>
      <c r="C155" s="20"/>
      <c r="D155" s="20"/>
      <c r="E155" s="20"/>
      <c r="F155" s="20"/>
      <c r="G155" s="20"/>
    </row>
    <row r="156" spans="2:15">
      <c r="B156" s="7"/>
    </row>
    <row r="157" spans="2:15" ht="15" customHeight="1">
      <c r="B157" s="309" t="s">
        <v>201</v>
      </c>
      <c r="C157" s="309"/>
      <c r="D157" s="309"/>
      <c r="E157" s="11"/>
      <c r="F157" s="11"/>
    </row>
    <row r="158" spans="2:15" ht="15" customHeight="1">
      <c r="B158" s="8" t="s">
        <v>202</v>
      </c>
      <c r="C158" s="20" t="s">
        <v>16</v>
      </c>
      <c r="D158" s="227"/>
      <c r="E158" s="11"/>
      <c r="F158" s="29" t="s">
        <v>203</v>
      </c>
      <c r="G158" s="29" t="s">
        <v>204</v>
      </c>
      <c r="H158" s="31" t="s">
        <v>160</v>
      </c>
      <c r="I158" s="11"/>
      <c r="K158" s="11"/>
      <c r="L158" s="11"/>
    </row>
    <row r="159" spans="2:15" ht="15" customHeight="1">
      <c r="B159" s="8" t="s">
        <v>205</v>
      </c>
      <c r="C159" s="20" t="s">
        <v>16</v>
      </c>
      <c r="D159" s="227"/>
      <c r="F159" s="195" t="s">
        <v>153</v>
      </c>
      <c r="G159" s="195" t="s">
        <v>154</v>
      </c>
      <c r="H159" s="195" t="s">
        <v>155</v>
      </c>
      <c r="I159" s="11"/>
      <c r="K159" s="11"/>
      <c r="L159" s="11"/>
    </row>
    <row r="160" spans="2:15" ht="15" customHeight="1">
      <c r="B160" s="309" t="s">
        <v>206</v>
      </c>
      <c r="C160" s="309"/>
      <c r="D160" s="309"/>
      <c r="E160" s="11"/>
      <c r="F160" s="11"/>
      <c r="G160" s="11"/>
      <c r="H160" s="11"/>
      <c r="I160" s="11"/>
      <c r="K160" s="9"/>
      <c r="L160" s="9"/>
      <c r="M160" s="9"/>
      <c r="N160" s="9"/>
      <c r="O160" s="9"/>
    </row>
    <row r="161" spans="2:16" ht="15" customHeight="1">
      <c r="B161" s="8" t="s">
        <v>207</v>
      </c>
      <c r="C161" s="20" t="s">
        <v>16</v>
      </c>
      <c r="D161" s="227"/>
      <c r="E161" s="11"/>
      <c r="F161" s="29" t="s">
        <v>158</v>
      </c>
      <c r="G161" s="29" t="s">
        <v>159</v>
      </c>
      <c r="H161" s="29" t="s">
        <v>160</v>
      </c>
      <c r="I161" s="29" t="s">
        <v>141</v>
      </c>
      <c r="P161" s="9"/>
    </row>
    <row r="162" spans="2:16" ht="15" customHeight="1">
      <c r="B162" s="8" t="s">
        <v>205</v>
      </c>
      <c r="C162" s="20" t="s">
        <v>16</v>
      </c>
      <c r="D162" s="227"/>
      <c r="E162" s="11"/>
      <c r="F162" s="29" t="s">
        <v>162</v>
      </c>
      <c r="G162" s="29" t="s">
        <v>163</v>
      </c>
      <c r="H162" s="29" t="s">
        <v>164</v>
      </c>
      <c r="I162" s="29" t="s">
        <v>165</v>
      </c>
      <c r="P162" s="9"/>
    </row>
    <row r="163" spans="2:16" ht="15" customHeight="1">
      <c r="B163" s="146" t="s">
        <v>208</v>
      </c>
      <c r="C163" s="20" t="s">
        <v>4</v>
      </c>
      <c r="D163" s="18"/>
      <c r="L163" s="9"/>
    </row>
    <row r="164" spans="2:16" ht="15" customHeight="1">
      <c r="B164" s="9"/>
      <c r="D164" s="163"/>
      <c r="L164" s="9"/>
    </row>
    <row r="165" spans="2:16" ht="15" customHeight="1">
      <c r="B165" s="319" t="s">
        <v>209</v>
      </c>
      <c r="C165" s="319"/>
      <c r="D165" s="220" t="s">
        <v>210</v>
      </c>
      <c r="E165" s="220" t="s">
        <v>211</v>
      </c>
      <c r="F165" s="221" t="s">
        <v>212</v>
      </c>
      <c r="G165" s="221" t="s">
        <v>213</v>
      </c>
    </row>
    <row r="166" spans="2:16" ht="15" customHeight="1">
      <c r="B166" s="86" t="s">
        <v>214</v>
      </c>
      <c r="C166" s="20" t="s">
        <v>95</v>
      </c>
      <c r="D166" s="75"/>
      <c r="E166" s="75"/>
      <c r="F166" s="75"/>
      <c r="G166" s="75"/>
    </row>
    <row r="167" spans="2:16" ht="15" customHeight="1">
      <c r="B167" s="87" t="s">
        <v>215</v>
      </c>
      <c r="C167" s="20" t="s">
        <v>95</v>
      </c>
      <c r="D167" s="75"/>
      <c r="E167" s="75"/>
      <c r="F167" s="75"/>
      <c r="G167" s="75"/>
    </row>
    <row r="168" spans="2:16" ht="15" customHeight="1">
      <c r="B168" s="87" t="s">
        <v>216</v>
      </c>
      <c r="C168" s="20" t="s">
        <v>95</v>
      </c>
      <c r="D168" s="76"/>
      <c r="E168" s="76"/>
      <c r="F168" s="76"/>
      <c r="G168" s="76"/>
    </row>
    <row r="169" spans="2:16" ht="15" customHeight="1">
      <c r="B169" s="87" t="s">
        <v>217</v>
      </c>
      <c r="C169" s="20" t="s">
        <v>95</v>
      </c>
      <c r="D169" s="89">
        <f>D168-D167</f>
        <v>0</v>
      </c>
      <c r="E169" s="89">
        <f>E168-E167</f>
        <v>0</v>
      </c>
      <c r="F169" s="89">
        <f>F168-F167</f>
        <v>0</v>
      </c>
      <c r="G169" s="89">
        <f>G168-G167</f>
        <v>0</v>
      </c>
    </row>
    <row r="170" spans="2:16" ht="15" customHeight="1">
      <c r="B170" s="87" t="s">
        <v>218</v>
      </c>
      <c r="C170" s="20" t="s">
        <v>219</v>
      </c>
      <c r="D170" s="90" t="e">
        <f>D169/D166</f>
        <v>#DIV/0!</v>
      </c>
      <c r="E170" s="90" t="e">
        <f>E169/E166</f>
        <v>#DIV/0!</v>
      </c>
      <c r="F170" s="90" t="e">
        <f>F169/F166</f>
        <v>#DIV/0!</v>
      </c>
      <c r="G170" s="90" t="e">
        <f>G169/G166</f>
        <v>#DIV/0!</v>
      </c>
    </row>
    <row r="171" spans="2:16" ht="15" customHeight="1">
      <c r="B171" s="87" t="s">
        <v>220</v>
      </c>
      <c r="C171" s="20" t="s">
        <v>219</v>
      </c>
      <c r="D171" s="90" t="e">
        <f>AVERAGEA(D170:E170)</f>
        <v>#DIV/0!</v>
      </c>
      <c r="E171" s="94"/>
      <c r="F171" s="90" t="e">
        <f>AVERAGEA(F170:G170)</f>
        <v>#DIV/0!</v>
      </c>
      <c r="G171" s="59"/>
    </row>
    <row r="172" spans="2:16" ht="15" customHeight="1">
      <c r="B172" s="87" t="s">
        <v>221</v>
      </c>
      <c r="C172" s="20" t="s">
        <v>222</v>
      </c>
      <c r="D172" s="91">
        <f>M69*10</f>
        <v>25</v>
      </c>
      <c r="E172" s="94"/>
      <c r="F172" s="94"/>
      <c r="G172" s="59"/>
      <c r="H172" s="59"/>
    </row>
    <row r="173" spans="2:16" ht="15" customHeight="1">
      <c r="B173" s="53" t="s">
        <v>223</v>
      </c>
      <c r="C173" s="18" t="s">
        <v>224</v>
      </c>
      <c r="D173" s="92" t="str">
        <f>(IF(ISBLANK(D168),"",IF(D171-F171&gt;0,(D171-F171)/D172*1000000,0)))</f>
        <v/>
      </c>
      <c r="E173" s="77"/>
      <c r="F173" s="77"/>
      <c r="G173" s="59"/>
      <c r="H173" s="59"/>
    </row>
    <row r="174" spans="2:16" ht="15" customHeight="1">
      <c r="B174" s="177" t="s">
        <v>223</v>
      </c>
      <c r="C174" s="147" t="s">
        <v>51</v>
      </c>
      <c r="D174" s="93" t="e">
        <f>D173/1000</f>
        <v>#VALUE!</v>
      </c>
      <c r="E174" s="77"/>
      <c r="F174" s="77"/>
      <c r="G174" s="59"/>
      <c r="H174" s="59"/>
    </row>
    <row r="175" spans="2:16" ht="15" customHeight="1">
      <c r="B175" s="87" t="s">
        <v>422</v>
      </c>
      <c r="C175" s="20"/>
      <c r="D175" s="78"/>
      <c r="E175" s="77"/>
      <c r="F175" s="77"/>
      <c r="G175" s="59"/>
      <c r="H175" s="59"/>
    </row>
    <row r="176" spans="2:16" ht="12" customHeight="1">
      <c r="B176" s="185"/>
      <c r="D176" s="222"/>
      <c r="E176" s="77"/>
      <c r="F176" s="77"/>
      <c r="G176" s="59"/>
      <c r="H176" s="59"/>
    </row>
    <row r="177" spans="2:15" ht="15.95">
      <c r="B177" s="317" t="s">
        <v>225</v>
      </c>
      <c r="C177" s="318"/>
      <c r="D177" s="220" t="s">
        <v>210</v>
      </c>
      <c r="E177" s="220" t="s">
        <v>211</v>
      </c>
      <c r="F177" s="77"/>
    </row>
    <row r="178" spans="2:15">
      <c r="B178" s="8" t="s">
        <v>226</v>
      </c>
      <c r="C178" s="20" t="s">
        <v>222</v>
      </c>
      <c r="D178" s="88">
        <f>M69*10</f>
        <v>25</v>
      </c>
      <c r="E178" s="88">
        <f>M69*10</f>
        <v>25</v>
      </c>
      <c r="F178" s="77"/>
    </row>
    <row r="179" spans="2:15">
      <c r="B179" s="8" t="s">
        <v>227</v>
      </c>
      <c r="C179" s="20" t="s">
        <v>228</v>
      </c>
      <c r="D179" s="19" t="s">
        <v>229</v>
      </c>
      <c r="E179" s="19" t="s">
        <v>229</v>
      </c>
      <c r="F179" s="77"/>
    </row>
    <row r="180" spans="2:15" ht="17.100000000000001">
      <c r="B180" s="8" t="s">
        <v>230</v>
      </c>
      <c r="C180" s="20" t="s">
        <v>231</v>
      </c>
      <c r="D180" s="21"/>
      <c r="E180" s="21"/>
      <c r="F180" s="77"/>
    </row>
    <row r="181" spans="2:15" ht="27" customHeight="1">
      <c r="B181" s="8" t="s">
        <v>232</v>
      </c>
      <c r="C181" s="18" t="s">
        <v>233</v>
      </c>
      <c r="D181" s="208">
        <f>D180/D178</f>
        <v>0</v>
      </c>
      <c r="E181" s="208">
        <f>E180/E178</f>
        <v>0</v>
      </c>
      <c r="F181" s="77"/>
    </row>
    <row r="182" spans="2:15" ht="28.35" customHeight="1">
      <c r="B182" s="53" t="s">
        <v>232</v>
      </c>
      <c r="C182" s="18" t="s">
        <v>233</v>
      </c>
      <c r="D182" s="36">
        <f>AVERAGE(D181:E181)</f>
        <v>0</v>
      </c>
    </row>
    <row r="183" spans="2:15">
      <c r="B183" s="8" t="s">
        <v>234</v>
      </c>
      <c r="C183" s="18"/>
      <c r="D183" s="254" t="s">
        <v>17</v>
      </c>
      <c r="F183" s="30" t="s">
        <v>17</v>
      </c>
      <c r="G183" s="30" t="s">
        <v>18</v>
      </c>
    </row>
    <row r="184" spans="2:15">
      <c r="C184" s="5"/>
      <c r="D184"/>
      <c r="E184"/>
      <c r="F184"/>
      <c r="G184"/>
      <c r="H184"/>
      <c r="I184"/>
      <c r="J184"/>
      <c r="K184"/>
      <c r="L184"/>
      <c r="M184"/>
      <c r="N184"/>
      <c r="O184"/>
    </row>
    <row r="185" spans="2:15">
      <c r="B185" s="320" t="s">
        <v>235</v>
      </c>
      <c r="C185" s="320"/>
      <c r="D185" s="256" t="s">
        <v>236</v>
      </c>
      <c r="E185" s="256" t="s">
        <v>237</v>
      </c>
      <c r="F185"/>
    </row>
    <row r="186" spans="2:15">
      <c r="B186" s="1" t="s">
        <v>238</v>
      </c>
      <c r="C186" s="15" t="s">
        <v>181</v>
      </c>
      <c r="D186" s="255">
        <v>10</v>
      </c>
      <c r="E186" s="255">
        <v>10</v>
      </c>
      <c r="F186"/>
    </row>
    <row r="187" spans="2:15">
      <c r="B187" s="1" t="s">
        <v>239</v>
      </c>
      <c r="C187" s="15" t="s">
        <v>95</v>
      </c>
      <c r="D187" s="255">
        <v>5</v>
      </c>
      <c r="E187" s="255">
        <v>5</v>
      </c>
      <c r="F187"/>
      <c r="G187"/>
      <c r="H187"/>
      <c r="I187"/>
      <c r="J187"/>
      <c r="K187"/>
      <c r="L187"/>
      <c r="M187"/>
      <c r="N187"/>
      <c r="O187"/>
    </row>
    <row r="188" spans="2:15">
      <c r="B188" s="1" t="s">
        <v>240</v>
      </c>
      <c r="C188" s="15" t="s">
        <v>32</v>
      </c>
      <c r="D188" s="19"/>
      <c r="E188" s="19"/>
      <c r="F188" s="261"/>
      <c r="G188"/>
      <c r="H188"/>
      <c r="I188"/>
      <c r="J188"/>
      <c r="K188"/>
      <c r="L188"/>
      <c r="M188"/>
      <c r="N188"/>
      <c r="O188"/>
    </row>
    <row r="189" spans="2:15" ht="15.95">
      <c r="B189" s="22" t="s">
        <v>241</v>
      </c>
      <c r="C189" s="20" t="s">
        <v>131</v>
      </c>
      <c r="D189" s="15"/>
      <c r="E189" s="15"/>
      <c r="F189" s="264"/>
      <c r="G189"/>
      <c r="H189"/>
      <c r="I189"/>
      <c r="J189"/>
      <c r="K189"/>
      <c r="L189"/>
      <c r="M189"/>
      <c r="N189"/>
      <c r="O189"/>
    </row>
    <row r="190" spans="2:15">
      <c r="B190"/>
      <c r="E190"/>
      <c r="F190"/>
      <c r="G190"/>
      <c r="H190"/>
      <c r="I190"/>
      <c r="J190"/>
      <c r="K190"/>
      <c r="L190"/>
      <c r="M190"/>
      <c r="N190"/>
      <c r="O190"/>
    </row>
    <row r="191" spans="2:15">
      <c r="B191" s="303" t="s">
        <v>242</v>
      </c>
      <c r="C191" s="303"/>
      <c r="D191" s="303"/>
      <c r="G191" s="38"/>
      <c r="H191"/>
      <c r="I191"/>
      <c r="J191"/>
      <c r="K191"/>
      <c r="L191"/>
      <c r="M191"/>
      <c r="N191"/>
      <c r="O191"/>
    </row>
    <row r="192" spans="2:15" ht="15.95">
      <c r="B192" s="146" t="s">
        <v>243</v>
      </c>
      <c r="C192" s="20" t="s">
        <v>80</v>
      </c>
      <c r="D192" s="95" t="e">
        <f>SUM(F195:F202)</f>
        <v>#DIV/0!</v>
      </c>
      <c r="E192"/>
      <c r="F192"/>
      <c r="G192"/>
      <c r="H192"/>
      <c r="I192"/>
      <c r="J192"/>
      <c r="K192"/>
      <c r="L192"/>
      <c r="M192"/>
      <c r="N192"/>
      <c r="O192"/>
    </row>
    <row r="193" spans="2:15" ht="15.95">
      <c r="B193" s="146" t="s">
        <v>244</v>
      </c>
      <c r="C193" s="20" t="s">
        <v>80</v>
      </c>
      <c r="D193" s="95" t="e">
        <f>SUM(F195:F208)</f>
        <v>#DIV/0!</v>
      </c>
      <c r="E193"/>
      <c r="F193"/>
      <c r="G193"/>
      <c r="H193"/>
      <c r="I193"/>
      <c r="J193"/>
      <c r="K193"/>
      <c r="L193"/>
      <c r="M193"/>
      <c r="N193"/>
      <c r="O193"/>
    </row>
    <row r="194" spans="2:15">
      <c r="B194" s="260" t="s">
        <v>245</v>
      </c>
      <c r="C194" s="257"/>
      <c r="D194" s="256" t="s">
        <v>236</v>
      </c>
      <c r="E194" s="256" t="s">
        <v>237</v>
      </c>
      <c r="F194" s="256" t="s">
        <v>246</v>
      </c>
      <c r="G194"/>
      <c r="H194"/>
      <c r="I194"/>
      <c r="J194"/>
      <c r="K194"/>
      <c r="L194"/>
      <c r="M194"/>
      <c r="N194"/>
      <c r="O194"/>
    </row>
    <row r="195" spans="2:15">
      <c r="B195" s="8" t="s">
        <v>247</v>
      </c>
      <c r="C195" s="20" t="s">
        <v>80</v>
      </c>
      <c r="D195" s="15"/>
      <c r="E195" s="15"/>
      <c r="F195" s="266" t="e">
        <f>AVERAGE(D195:E195)</f>
        <v>#DIV/0!</v>
      </c>
    </row>
    <row r="196" spans="2:15">
      <c r="B196" s="8" t="s">
        <v>248</v>
      </c>
      <c r="C196" s="20" t="s">
        <v>80</v>
      </c>
      <c r="D196" s="15"/>
      <c r="E196" s="15"/>
      <c r="F196" s="266" t="e">
        <f t="shared" ref="F196:F208" si="6">AVERAGE(D196:E196)</f>
        <v>#DIV/0!</v>
      </c>
    </row>
    <row r="197" spans="2:15">
      <c r="B197" s="8" t="s">
        <v>249</v>
      </c>
      <c r="C197" s="20" t="s">
        <v>80</v>
      </c>
      <c r="D197" s="15"/>
      <c r="E197" s="15"/>
      <c r="F197" s="266" t="e">
        <f t="shared" si="6"/>
        <v>#DIV/0!</v>
      </c>
    </row>
    <row r="198" spans="2:15">
      <c r="B198" s="8" t="s">
        <v>250</v>
      </c>
      <c r="C198" s="20" t="s">
        <v>80</v>
      </c>
      <c r="D198" s="15"/>
      <c r="E198" s="15"/>
      <c r="F198" s="266" t="e">
        <f t="shared" si="6"/>
        <v>#DIV/0!</v>
      </c>
    </row>
    <row r="199" spans="2:15">
      <c r="B199" s="8" t="s">
        <v>251</v>
      </c>
      <c r="C199" s="20" t="s">
        <v>80</v>
      </c>
      <c r="D199" s="15"/>
      <c r="E199" s="15"/>
      <c r="F199" s="266" t="e">
        <f t="shared" si="6"/>
        <v>#DIV/0!</v>
      </c>
    </row>
    <row r="200" spans="2:15">
      <c r="B200" s="8" t="s">
        <v>252</v>
      </c>
      <c r="C200" s="20" t="s">
        <v>80</v>
      </c>
      <c r="D200" s="15"/>
      <c r="E200" s="15"/>
      <c r="F200" s="266" t="e">
        <f t="shared" si="6"/>
        <v>#DIV/0!</v>
      </c>
    </row>
    <row r="201" spans="2:15">
      <c r="B201" s="8" t="s">
        <v>253</v>
      </c>
      <c r="C201" s="20" t="s">
        <v>80</v>
      </c>
      <c r="D201" s="15"/>
      <c r="E201" s="15"/>
      <c r="F201" s="266" t="e">
        <f t="shared" si="6"/>
        <v>#DIV/0!</v>
      </c>
    </row>
    <row r="202" spans="2:15">
      <c r="B202" s="8" t="s">
        <v>254</v>
      </c>
      <c r="C202" s="20" t="s">
        <v>80</v>
      </c>
      <c r="D202" s="15"/>
      <c r="E202" s="15"/>
      <c r="F202" s="266" t="e">
        <f t="shared" si="6"/>
        <v>#DIV/0!</v>
      </c>
    </row>
    <row r="203" spans="2:15">
      <c r="B203" s="8" t="s">
        <v>255</v>
      </c>
      <c r="C203" s="20" t="s">
        <v>80</v>
      </c>
      <c r="D203" s="15"/>
      <c r="E203" s="15"/>
      <c r="F203" s="266" t="e">
        <f t="shared" si="6"/>
        <v>#DIV/0!</v>
      </c>
    </row>
    <row r="204" spans="2:15">
      <c r="B204" s="8" t="s">
        <v>256</v>
      </c>
      <c r="C204" s="20" t="s">
        <v>80</v>
      </c>
      <c r="D204" s="15"/>
      <c r="E204" s="15"/>
      <c r="F204" s="266" t="e">
        <f t="shared" si="6"/>
        <v>#DIV/0!</v>
      </c>
    </row>
    <row r="205" spans="2:15">
      <c r="B205" s="8" t="s">
        <v>257</v>
      </c>
      <c r="C205" s="20" t="s">
        <v>80</v>
      </c>
      <c r="D205" s="15"/>
      <c r="E205" s="15"/>
      <c r="F205" s="266" t="e">
        <f t="shared" si="6"/>
        <v>#DIV/0!</v>
      </c>
    </row>
    <row r="206" spans="2:15">
      <c r="B206" s="8" t="s">
        <v>258</v>
      </c>
      <c r="C206" s="20" t="s">
        <v>80</v>
      </c>
      <c r="D206" s="15"/>
      <c r="E206" s="15"/>
      <c r="F206" s="266" t="e">
        <f t="shared" si="6"/>
        <v>#DIV/0!</v>
      </c>
    </row>
    <row r="207" spans="2:15">
      <c r="B207" s="8" t="s">
        <v>259</v>
      </c>
      <c r="C207" s="20" t="s">
        <v>80</v>
      </c>
      <c r="D207" s="15"/>
      <c r="E207" s="15"/>
      <c r="F207" s="266" t="e">
        <f t="shared" si="6"/>
        <v>#DIV/0!</v>
      </c>
    </row>
    <row r="208" spans="2:15">
      <c r="B208" s="8" t="s">
        <v>260</v>
      </c>
      <c r="C208" s="20" t="s">
        <v>80</v>
      </c>
      <c r="D208" s="15"/>
      <c r="E208" s="15"/>
      <c r="F208" s="266" t="e">
        <f t="shared" si="6"/>
        <v>#DIV/0!</v>
      </c>
    </row>
    <row r="213" spans="2:9">
      <c r="I213" s="10" t="s">
        <v>261</v>
      </c>
    </row>
    <row r="220" spans="2:9">
      <c r="B220" s="262"/>
      <c r="C220" s="262"/>
      <c r="D220" s="263"/>
      <c r="E220" s="263"/>
      <c r="F220" s="263"/>
      <c r="G220" s="263"/>
      <c r="H220" s="263"/>
    </row>
    <row r="221" spans="2:9">
      <c r="C221" s="264"/>
      <c r="D221" s="261"/>
      <c r="E221" s="261"/>
      <c r="F221" s="261"/>
      <c r="G221" s="261"/>
      <c r="H221" s="261"/>
    </row>
    <row r="222" spans="2:9">
      <c r="B222" s="9"/>
      <c r="D222" s="264"/>
      <c r="E222" s="264"/>
      <c r="F222" s="264"/>
      <c r="G222" s="264"/>
      <c r="H222" s="264"/>
    </row>
    <row r="223" spans="2:9">
      <c r="B223" s="9"/>
      <c r="D223" s="264"/>
      <c r="E223" s="264"/>
      <c r="F223" s="264"/>
      <c r="G223" s="264"/>
      <c r="H223" s="264"/>
    </row>
    <row r="224" spans="2:9">
      <c r="B224" s="262"/>
      <c r="C224" s="262"/>
      <c r="D224" s="263"/>
      <c r="E224" s="263"/>
      <c r="F224" s="263"/>
      <c r="G224" s="263"/>
      <c r="H224" s="263"/>
    </row>
    <row r="225" spans="2:8">
      <c r="C225" s="264"/>
      <c r="D225" s="261"/>
      <c r="E225" s="261"/>
      <c r="F225" s="261"/>
      <c r="G225" s="261"/>
      <c r="H225" s="261"/>
    </row>
    <row r="226" spans="2:8">
      <c r="B226" s="9"/>
      <c r="D226" s="264"/>
      <c r="E226" s="264"/>
      <c r="F226" s="264"/>
      <c r="G226" s="264"/>
      <c r="H226" s="264"/>
    </row>
    <row r="227" spans="2:8">
      <c r="B227" s="9"/>
      <c r="D227" s="264"/>
      <c r="E227" s="264"/>
      <c r="F227" s="264"/>
      <c r="G227" s="264"/>
      <c r="H227" s="264"/>
    </row>
  </sheetData>
  <mergeCells count="25">
    <mergeCell ref="B191:D191"/>
    <mergeCell ref="B141:D141"/>
    <mergeCell ref="B157:D157"/>
    <mergeCell ref="B160:D160"/>
    <mergeCell ref="B165:C165"/>
    <mergeCell ref="B177:C177"/>
    <mergeCell ref="B185:C185"/>
    <mergeCell ref="B131:D131"/>
    <mergeCell ref="B53:D53"/>
    <mergeCell ref="B73:B74"/>
    <mergeCell ref="B85:D85"/>
    <mergeCell ref="B92:D92"/>
    <mergeCell ref="B93:D94"/>
    <mergeCell ref="B96:D96"/>
    <mergeCell ref="B107:D107"/>
    <mergeCell ref="B111:D111"/>
    <mergeCell ref="B117:D117"/>
    <mergeCell ref="B120:D120"/>
    <mergeCell ref="B125:D125"/>
    <mergeCell ref="B48:D48"/>
    <mergeCell ref="B1:I1"/>
    <mergeCell ref="B2:I2"/>
    <mergeCell ref="B31:D31"/>
    <mergeCell ref="B38:D38"/>
    <mergeCell ref="B44:D44"/>
  </mergeCells>
  <dataValidations count="14">
    <dataValidation type="list" allowBlank="1" showInputMessage="1" showErrorMessage="1" sqref="D87" xr:uid="{87DF0DB6-3603-425B-98D6-774464B99B0E}">
      <formula1>$F$87:$H$87</formula1>
    </dataValidation>
    <dataValidation type="list" allowBlank="1" showInputMessage="1" showErrorMessage="1" sqref="D21 D23" xr:uid="{D0F75A0B-90B6-49A8-90ED-D968E6A52FDF}">
      <formula1>$G$21:$H$21</formula1>
    </dataValidation>
    <dataValidation type="list" allowBlank="1" showInputMessage="1" showErrorMessage="1" sqref="D20" xr:uid="{0DCEE212-DC4E-4936-B003-E5DA1D774281}">
      <formula1>$G$20:$H$20</formula1>
    </dataValidation>
    <dataValidation type="list" allowBlank="1" showInputMessage="1" showErrorMessage="1" sqref="D25 D27" xr:uid="{11CC0692-C3B8-4DA7-887A-C90C87DDCF59}">
      <formula1>$G$25:$H$25</formula1>
    </dataValidation>
    <dataValidation type="list" allowBlank="1" showInputMessage="1" showErrorMessage="1" sqref="D22" xr:uid="{5BB3DBC6-CDF9-4DE0-8B80-D4C6E3F69C2B}">
      <formula1>$G$22:$H$22</formula1>
    </dataValidation>
    <dataValidation type="list" allowBlank="1" showInputMessage="1" showErrorMessage="1" sqref="D183" xr:uid="{3BE50697-1B95-407C-A7CB-A56A37E16E7A}">
      <formula1>$F$183:$G$183</formula1>
    </dataValidation>
    <dataValidation type="list" allowBlank="1" showInputMessage="1" showErrorMessage="1" sqref="D158" xr:uid="{3095F762-75B8-4E71-9570-5A2A426C7B36}">
      <formula1>$F$158:$H$158</formula1>
    </dataValidation>
    <dataValidation type="list" allowBlank="1" showInputMessage="1" showErrorMessage="1" sqref="D118" xr:uid="{1306168F-D3A8-451D-A564-AF51C79060F5}">
      <formula1>$F$118:$H$118</formula1>
    </dataValidation>
    <dataValidation type="list" allowBlank="1" showInputMessage="1" showErrorMessage="1" sqref="D121 D161" xr:uid="{E3C0791E-56B8-418D-8D20-7ECB184C1262}">
      <formula1>$F$121:$I$121</formula1>
    </dataValidation>
    <dataValidation type="list" allowBlank="1" showInputMessage="1" showErrorMessage="1" sqref="D119 D159" xr:uid="{77082224-6036-4D2D-8049-B76EBC9CA1AA}">
      <formula1>$F$119:$H$119</formula1>
    </dataValidation>
    <dataValidation type="list" allowBlank="1" showInputMessage="1" showErrorMessage="1" sqref="D122 D162" xr:uid="{82BA7E28-3C58-4BDD-ACB2-51EF7146A979}">
      <formula1>$F$122:$I$122</formula1>
    </dataValidation>
    <dataValidation type="list" allowBlank="1" showInputMessage="1" showErrorMessage="1" sqref="D105" xr:uid="{35CD55A7-9B47-45A0-8D41-074B056F8D0C}">
      <formula1>$F$105:$I$105</formula1>
    </dataValidation>
    <dataValidation type="list" allowBlank="1" showInputMessage="1" showErrorMessage="1" sqref="D88" xr:uid="{98F87BFE-7D16-46B0-ABAF-E1D3E8487BF0}">
      <formula1>$F$88:$G$88</formula1>
    </dataValidation>
    <dataValidation type="list" allowBlank="1" showInputMessage="1" showErrorMessage="1" sqref="D89" xr:uid="{10B9AC8B-858B-427F-A4A2-EE084D76B61C}">
      <formula1>$F$89:$G$89</formula1>
    </dataValidation>
  </dataValidations>
  <hyperlinks>
    <hyperlink ref="D33" location="'RC tree_sample name'!A1" display="Click to go to reject charaterisation tree" xr:uid="{EE6314D8-D685-4BE5-A199-5DBC5C6433DD}"/>
    <hyperlink ref="D139" location="'RC tree_sample name'!A1" display="Click to go to reject charaterisation tree" xr:uid="{8C88054C-1ABD-4AD1-9D31-24455AF01AE9}"/>
    <hyperlink ref="D104" location="'RC tree_sample name'!A1" display="Click to go to reject charaterisation tree" xr:uid="{FEF1ACD8-7BE7-40A8-A74C-D5ECF92D85D6}"/>
    <hyperlink ref="D40" location="'RC tree_sample name'!A1" display="Click to go to reject charaterisation tree" xr:uid="{8DBECB7D-87C3-45A6-873E-470032D48EA9}"/>
    <hyperlink ref="E26" location="'Data sheet Part III'!A1" display="Click to go to data sheet Part III" xr:uid="{35A1797F-4A6D-4F8C-A9CE-D60ED15771D8}"/>
  </hyperlink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9550-912C-4050-822D-F5BAF2A71552}">
  <dimension ref="A1:H13"/>
  <sheetViews>
    <sheetView tabSelected="1" workbookViewId="0">
      <selection activeCell="D16" sqref="D16"/>
    </sheetView>
  </sheetViews>
  <sheetFormatPr defaultColWidth="11.42578125" defaultRowHeight="15"/>
  <cols>
    <col min="3" max="3" width="18.28515625" customWidth="1"/>
    <col min="4" max="4" width="82.28515625" customWidth="1"/>
  </cols>
  <sheetData>
    <row r="1" spans="1:8" s="27" customFormat="1" ht="21">
      <c r="A1"/>
      <c r="B1" s="300" t="s">
        <v>424</v>
      </c>
      <c r="C1" s="300"/>
      <c r="D1" s="300"/>
      <c r="E1" s="300"/>
      <c r="F1" s="300"/>
      <c r="G1" s="300"/>
    </row>
    <row r="2" spans="1:8">
      <c r="B2" s="301" t="s">
        <v>425</v>
      </c>
      <c r="C2" s="301"/>
      <c r="D2" s="301"/>
      <c r="E2" s="301"/>
      <c r="F2" s="301"/>
      <c r="G2" s="301"/>
      <c r="H2" s="301"/>
    </row>
    <row r="4" spans="1:8">
      <c r="A4" s="54" t="s">
        <v>426</v>
      </c>
      <c r="B4" s="54" t="s">
        <v>427</v>
      </c>
      <c r="C4" s="54" t="s">
        <v>428</v>
      </c>
      <c r="D4" s="54" t="s">
        <v>429</v>
      </c>
    </row>
    <row r="5" spans="1:8">
      <c r="A5" s="12" t="s">
        <v>430</v>
      </c>
      <c r="B5" s="55">
        <v>45688</v>
      </c>
      <c r="C5" s="12" t="s">
        <v>431</v>
      </c>
      <c r="D5" t="s">
        <v>432</v>
      </c>
    </row>
    <row r="6" spans="1:8">
      <c r="A6" s="12" t="s">
        <v>433</v>
      </c>
      <c r="B6" s="56">
        <v>45695</v>
      </c>
      <c r="C6" s="12" t="s">
        <v>431</v>
      </c>
      <c r="D6" t="s">
        <v>434</v>
      </c>
    </row>
    <row r="7" spans="1:8">
      <c r="A7" s="12"/>
      <c r="B7" s="56"/>
      <c r="C7" s="12"/>
    </row>
    <row r="8" spans="1:8">
      <c r="A8" s="12"/>
      <c r="B8" s="56"/>
      <c r="C8" s="12"/>
      <c r="D8" s="57"/>
    </row>
    <row r="9" spans="1:8">
      <c r="A9" s="12"/>
      <c r="B9" s="55"/>
      <c r="C9" s="12"/>
    </row>
    <row r="10" spans="1:8">
      <c r="A10" s="12"/>
      <c r="B10" s="56"/>
    </row>
    <row r="11" spans="1:8">
      <c r="A11" s="12"/>
      <c r="B11" s="55"/>
      <c r="C11" s="12"/>
    </row>
    <row r="12" spans="1:8">
      <c r="A12" s="12"/>
      <c r="B12" s="55"/>
      <c r="C12" s="12"/>
    </row>
    <row r="13" spans="1:8">
      <c r="A13" s="12"/>
      <c r="B13" s="55"/>
      <c r="C13" s="12"/>
    </row>
  </sheetData>
  <mergeCells count="2">
    <mergeCell ref="B1:G1"/>
    <mergeCell ref="B2:H2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71374E9A664843B9A99CA9AECAF121" ma:contentTypeVersion="11" ma:contentTypeDescription="Create a new document." ma:contentTypeScope="" ma:versionID="35b868ed12942a3ca1192c81de3dbc97">
  <xsd:schema xmlns:xsd="http://www.w3.org/2001/XMLSchema" xmlns:xs="http://www.w3.org/2001/XMLSchema" xmlns:p="http://schemas.microsoft.com/office/2006/metadata/properties" xmlns:ns2="42a6377f-c5c0-4308-a835-25a039eb7c91" xmlns:ns3="d855e06a-82da-49ac-ab86-4107f57c4b36" targetNamespace="http://schemas.microsoft.com/office/2006/metadata/properties" ma:root="true" ma:fieldsID="cb74b2f26e9b95a2e10e4bfdefb14739" ns2:_="" ns3:_="">
    <xsd:import namespace="42a6377f-c5c0-4308-a835-25a039eb7c91"/>
    <xsd:import namespace="d855e06a-82da-49ac-ab86-4107f57c4b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6377f-c5c0-4308-a835-25a039eb7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fd9e7e7-7edf-4c35-b735-edef714d34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e06a-82da-49ac-ab86-4107f57c4b3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5cbdf2a-2a41-4224-934c-7b23267d51bd}" ma:internalName="TaxCatchAll" ma:showField="CatchAllData" ma:web="d855e06a-82da-49ac-ab86-4107f57c4b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5e06a-82da-49ac-ab86-4107f57c4b36" xsi:nil="true"/>
    <lcf76f155ced4ddcb4097134ff3c332f xmlns="42a6377f-c5c0-4308-a835-25a039eb7c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60EA2C-A9DE-49FA-97A1-6D200AA58123}"/>
</file>

<file path=customXml/itemProps2.xml><?xml version="1.0" encoding="utf-8"?>
<ds:datastoreItem xmlns:ds="http://schemas.openxmlformats.org/officeDocument/2006/customXml" ds:itemID="{D9F22672-81FA-4CB3-8914-0E1A01464885}"/>
</file>

<file path=customXml/itemProps3.xml><?xml version="1.0" encoding="utf-8"?>
<ds:datastoreItem xmlns:ds="http://schemas.openxmlformats.org/officeDocument/2006/customXml" ds:itemID="{1622DB98-5023-4088-BFF3-66749C1EFC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Stefano Pieroni</dc:creator>
  <cp:keywords/>
  <dc:description/>
  <cp:lastModifiedBy>Ruhwiedel, Jérôme</cp:lastModifiedBy>
  <cp:revision/>
  <dcterms:created xsi:type="dcterms:W3CDTF">2020-06-30T08:10:54Z</dcterms:created>
  <dcterms:modified xsi:type="dcterms:W3CDTF">2026-06-22T09:55:50Z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0x0101004271374E9A664843B9A99CA9AECAF121</vt:lpwstr>
  </property>
  <property fmtid="{D5CDD505-2E9C-101B-9397-08002B2CF9AE}" pid="3" name="MediaServiceImageTags">
    <vt:lpwstr/>
  </property>
</Properties>
</file>