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4.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4"/>
  <workbookPr/>
  <mc:AlternateContent xmlns:mc="http://schemas.openxmlformats.org/markup-compatibility/2006">
    <mc:Choice Requires="x15">
      <x15ac:absPath xmlns:x15ac="http://schemas.microsoft.com/office/spreadsheetml/2010/11/ac" url="/Users/macbookpro/Library/CloudStorage/Dropbox/Mac (2)/Desktop/"/>
    </mc:Choice>
  </mc:AlternateContent>
  <xr:revisionPtr revIDLastSave="0" documentId="8_{93C83037-2E7F-9B4B-92C6-447874BB3334}" xr6:coauthVersionLast="47" xr6:coauthVersionMax="47" xr10:uidLastSave="{00000000-0000-0000-0000-000000000000}"/>
  <bookViews>
    <workbookView xWindow="0" yWindow="660" windowWidth="24900" windowHeight="15940" firstSheet="1" activeTab="1" xr2:uid="{00000000-000D-0000-FFFF-FFFF00000000}"/>
  </bookViews>
  <sheets>
    <sheet name="Lab information" sheetId="1" r:id="rId1"/>
    <sheet name="Results_sample name" sheetId="2" r:id="rId2"/>
    <sheet name="para" sheetId="3" state="hidden" r:id="rId3"/>
    <sheet name="RC Tree_sample name " sheetId="4" r:id="rId4"/>
    <sheet name="Results database" sheetId="5" r:id="rId5"/>
    <sheet name="List of changes" sheetId="6" r:id="rId6"/>
  </sheets>
  <definedNames>
    <definedName name="Test">#REF!</definedName>
  </definedNames>
  <calcPr calcId="191028"/>
  <customWorkbookViews>
    <customWorkbookView name="Dennis Bankmann - Personal View" guid="{A35FDF10-E4D3-BA4B-B0E9-1D3267C557ED}" mergeInterval="0" personalView="1" xWindow="2198" yWindow="141" windowWidth="1958" windowHeight="1147" activeSheetId="2"/>
    <customWorkbookView name="MacBookPro - Personal View" guid="{CF32832F-96AB-F24B-95EF-A13363AE7304}" mergeInterval="0" personalView="1" yWindow="33" windowWidth="1452" windowHeight="786" activeSheetId="2"/>
    <customWorkbookView name="Christian Trieb - Persönliche Ansicht" guid="{421149ED-C3D5-4EBD-A6D0-057EC772335F}" mergeInterval="0" personalView="1" maximized="1" xWindow="-12" yWindow="-12" windowWidth="2904" windowHeight="1860" activeSheetId="2"/>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20" i="2" l="1"/>
  <c r="T8" i="5" l="1"/>
  <c r="R8" i="5"/>
  <c r="P8" i="5"/>
  <c r="N8" i="5"/>
  <c r="F8" i="5"/>
  <c r="E8" i="5"/>
  <c r="D8" i="5"/>
  <c r="B8" i="5"/>
  <c r="A8" i="5"/>
  <c r="F184" i="2"/>
  <c r="F183" i="2"/>
  <c r="F182" i="2"/>
  <c r="F181" i="2"/>
  <c r="F180" i="2"/>
  <c r="F179" i="2"/>
  <c r="F178" i="2"/>
  <c r="F177" i="2"/>
  <c r="F176" i="2"/>
  <c r="F175" i="2"/>
  <c r="F174" i="2"/>
  <c r="F173" i="2"/>
  <c r="F172" i="2"/>
  <c r="F171" i="2"/>
  <c r="D169" i="2" s="1"/>
  <c r="D47" i="2" s="1"/>
  <c r="U8" i="5" s="1"/>
  <c r="E154" i="2"/>
  <c r="E157" i="2" s="1"/>
  <c r="D154" i="2"/>
  <c r="D157" i="2" s="1"/>
  <c r="D149" i="2"/>
  <c r="G146" i="2"/>
  <c r="G147" i="2" s="1"/>
  <c r="F146" i="2"/>
  <c r="F147" i="2" s="1"/>
  <c r="E146" i="2"/>
  <c r="E147" i="2" s="1"/>
  <c r="D146" i="2"/>
  <c r="D147" i="2" s="1"/>
  <c r="D148" i="2" s="1"/>
  <c r="D124" i="2"/>
  <c r="D95" i="2"/>
  <c r="D94" i="2"/>
  <c r="D76" i="2"/>
  <c r="C76" i="2"/>
  <c r="E75" i="2"/>
  <c r="B75" i="2"/>
  <c r="E74" i="2"/>
  <c r="B74" i="2"/>
  <c r="E73" i="2"/>
  <c r="B73" i="2"/>
  <c r="E72" i="2"/>
  <c r="B72" i="2"/>
  <c r="E71" i="2"/>
  <c r="B71" i="2"/>
  <c r="E70" i="2"/>
  <c r="B70" i="2"/>
  <c r="E69" i="2"/>
  <c r="E68" i="2"/>
  <c r="G62" i="2"/>
  <c r="D64" i="2" s="1"/>
  <c r="D62" i="2"/>
  <c r="I61" i="2"/>
  <c r="K61" i="2" s="1"/>
  <c r="H61" i="2"/>
  <c r="E61" i="2"/>
  <c r="I60" i="2"/>
  <c r="K60" i="2" s="1"/>
  <c r="H60" i="2"/>
  <c r="E60" i="2"/>
  <c r="I59" i="2"/>
  <c r="K59" i="2" s="1"/>
  <c r="H59" i="2"/>
  <c r="E59" i="2"/>
  <c r="I58" i="2"/>
  <c r="K58" i="2" s="1"/>
  <c r="H58" i="2"/>
  <c r="E58" i="2"/>
  <c r="I57" i="2"/>
  <c r="K57" i="2" s="1"/>
  <c r="H57" i="2"/>
  <c r="E57" i="2"/>
  <c r="I56" i="2"/>
  <c r="K56" i="2" s="1"/>
  <c r="E56" i="2"/>
  <c r="I55" i="2"/>
  <c r="E55" i="2"/>
  <c r="I54" i="2"/>
  <c r="E54" i="2"/>
  <c r="D39" i="2"/>
  <c r="S8" i="5" s="1"/>
  <c r="D38" i="2"/>
  <c r="O8" i="5" s="1"/>
  <c r="D33" i="2"/>
  <c r="Q8" i="5" s="1"/>
  <c r="D32" i="2"/>
  <c r="M8" i="5" s="1"/>
  <c r="B4" i="2"/>
  <c r="F148" i="2" l="1"/>
  <c r="D150" i="2" s="1"/>
  <c r="D42" i="2" s="1"/>
  <c r="H8" i="5" s="1"/>
  <c r="F55" i="2"/>
  <c r="D168" i="2"/>
  <c r="D48" i="2" s="1"/>
  <c r="V8" i="5" s="1"/>
  <c r="E76" i="2"/>
  <c r="E62" i="2"/>
  <c r="F54" i="2"/>
  <c r="I62" i="2"/>
  <c r="D158" i="2"/>
  <c r="D44" i="2" s="1"/>
  <c r="I8" i="5" s="1"/>
  <c r="K62" i="2"/>
  <c r="L62" i="2" s="1"/>
  <c r="D96" i="2"/>
  <c r="D97" i="2" s="1"/>
  <c r="D30" i="2" s="1"/>
  <c r="J8" i="5" s="1"/>
  <c r="H54" i="2"/>
  <c r="H62" i="2" s="1"/>
  <c r="D123" i="2"/>
  <c r="D125" i="2" s="1"/>
  <c r="D36" i="2" s="1"/>
  <c r="K8" i="5" s="1"/>
  <c r="H55" i="2"/>
  <c r="A4" i="4"/>
  <c r="L8" i="5" l="1"/>
  <c r="D151" i="2"/>
  <c r="C8" i="5"/>
  <c r="H59" i="3" l="1"/>
  <c r="G59" i="3"/>
  <c r="N69" i="3" s="1"/>
  <c r="C59" i="3"/>
  <c r="B59" i="3"/>
  <c r="AB56" i="3"/>
  <c r="Z56" i="3"/>
  <c r="Y56" i="3"/>
  <c r="X56" i="3"/>
  <c r="W56" i="3"/>
  <c r="V56" i="3"/>
  <c r="U56" i="3"/>
  <c r="T56" i="3"/>
  <c r="R56" i="3"/>
  <c r="Q56" i="3"/>
  <c r="P56" i="3"/>
  <c r="O56" i="3"/>
  <c r="N56" i="3"/>
  <c r="M56" i="3"/>
  <c r="L56" i="3"/>
  <c r="J56" i="3"/>
  <c r="I56" i="3"/>
  <c r="H56" i="3"/>
  <c r="G56" i="3"/>
  <c r="F56" i="3"/>
  <c r="E56" i="3"/>
  <c r="D56" i="3"/>
  <c r="C56" i="3"/>
  <c r="B56" i="3"/>
  <c r="AH96" i="3" l="1"/>
  <c r="AC56" i="3"/>
  <c r="H60" i="3"/>
  <c r="H61" i="3" s="1"/>
  <c r="D59" i="3"/>
  <c r="G60" i="3"/>
  <c r="G61" i="3" s="1"/>
  <c r="Q75" i="3"/>
  <c r="Y75" i="3"/>
  <c r="AG75" i="3"/>
  <c r="S76" i="3"/>
  <c r="AA76" i="3"/>
  <c r="M77" i="3"/>
  <c r="U77" i="3"/>
  <c r="AC77" i="3"/>
  <c r="O78" i="3"/>
  <c r="W78" i="3"/>
  <c r="AE78" i="3"/>
  <c r="Q79" i="3"/>
  <c r="Y79" i="3"/>
  <c r="AG79" i="3"/>
  <c r="S80" i="3"/>
  <c r="AA80" i="3"/>
  <c r="M81" i="3"/>
  <c r="U81" i="3"/>
  <c r="AC81" i="3"/>
  <c r="O82" i="3"/>
  <c r="W82" i="3"/>
  <c r="AE82" i="3"/>
  <c r="Q83" i="3"/>
  <c r="Y83" i="3"/>
  <c r="AG83" i="3"/>
  <c r="S84" i="3"/>
  <c r="AA84" i="3"/>
  <c r="M85" i="3"/>
  <c r="U85" i="3"/>
  <c r="AC85" i="3"/>
  <c r="O86" i="3"/>
  <c r="W86" i="3"/>
  <c r="AE86" i="3"/>
  <c r="Q87" i="3"/>
  <c r="Y87" i="3"/>
  <c r="AG87" i="3"/>
  <c r="S88" i="3"/>
  <c r="AA88" i="3"/>
  <c r="M89" i="3"/>
  <c r="U89" i="3"/>
  <c r="AC89" i="3"/>
  <c r="O90" i="3"/>
  <c r="W90" i="3"/>
  <c r="AE90" i="3"/>
  <c r="Q91" i="3"/>
  <c r="Y91" i="3"/>
  <c r="AG91" i="3"/>
  <c r="S92" i="3"/>
  <c r="AA92" i="3"/>
  <c r="M93" i="3"/>
  <c r="U93" i="3"/>
  <c r="AC93" i="3"/>
  <c r="O94" i="3"/>
  <c r="W94" i="3"/>
  <c r="AE94" i="3"/>
  <c r="Q95" i="3"/>
  <c r="Y95" i="3"/>
  <c r="AG95" i="3"/>
  <c r="S96" i="3"/>
  <c r="AA96" i="3"/>
  <c r="R75" i="3"/>
  <c r="Z75" i="3"/>
  <c r="AH75" i="3"/>
  <c r="T76" i="3"/>
  <c r="AB76" i="3"/>
  <c r="N77" i="3"/>
  <c r="V77" i="3"/>
  <c r="AD77" i="3"/>
  <c r="P78" i="3"/>
  <c r="X78" i="3"/>
  <c r="AF78" i="3"/>
  <c r="R79" i="3"/>
  <c r="Z79" i="3"/>
  <c r="AH79" i="3"/>
  <c r="T80" i="3"/>
  <c r="AB80" i="3"/>
  <c r="N81" i="3"/>
  <c r="V81" i="3"/>
  <c r="AD81" i="3"/>
  <c r="P82" i="3"/>
  <c r="X82" i="3"/>
  <c r="AF82" i="3"/>
  <c r="R83" i="3"/>
  <c r="Z83" i="3"/>
  <c r="AH83" i="3"/>
  <c r="T84" i="3"/>
  <c r="AB84" i="3"/>
  <c r="N85" i="3"/>
  <c r="V85" i="3"/>
  <c r="AD85" i="3"/>
  <c r="P86" i="3"/>
  <c r="X86" i="3"/>
  <c r="AF86" i="3"/>
  <c r="R87" i="3"/>
  <c r="Z87" i="3"/>
  <c r="AH87" i="3"/>
  <c r="T88" i="3"/>
  <c r="AB88" i="3"/>
  <c r="N89" i="3"/>
  <c r="V89" i="3"/>
  <c r="AD89" i="3"/>
  <c r="P90" i="3"/>
  <c r="X90" i="3"/>
  <c r="AF90" i="3"/>
  <c r="R91" i="3"/>
  <c r="Z91" i="3"/>
  <c r="AH91" i="3"/>
  <c r="T92" i="3"/>
  <c r="AB92" i="3"/>
  <c r="N93" i="3"/>
  <c r="V93" i="3"/>
  <c r="AD93" i="3"/>
  <c r="P94" i="3"/>
  <c r="X94" i="3"/>
  <c r="AF94" i="3"/>
  <c r="R95" i="3"/>
  <c r="Z95" i="3"/>
  <c r="AH95" i="3"/>
  <c r="T96" i="3"/>
  <c r="AB96" i="3"/>
  <c r="S75" i="3"/>
  <c r="AA75" i="3"/>
  <c r="M76" i="3"/>
  <c r="U76" i="3"/>
  <c r="AC76" i="3"/>
  <c r="O77" i="3"/>
  <c r="W77" i="3"/>
  <c r="AE77" i="3"/>
  <c r="Q78" i="3"/>
  <c r="Y78" i="3"/>
  <c r="AG78" i="3"/>
  <c r="S79" i="3"/>
  <c r="AA79" i="3"/>
  <c r="M80" i="3"/>
  <c r="U80" i="3"/>
  <c r="AC80" i="3"/>
  <c r="O81" i="3"/>
  <c r="W81" i="3"/>
  <c r="AE81" i="3"/>
  <c r="Q82" i="3"/>
  <c r="Y82" i="3"/>
  <c r="AG82" i="3"/>
  <c r="S83" i="3"/>
  <c r="AA83" i="3"/>
  <c r="M84" i="3"/>
  <c r="U84" i="3"/>
  <c r="AC84" i="3"/>
  <c r="O85" i="3"/>
  <c r="W85" i="3"/>
  <c r="AE85" i="3"/>
  <c r="Q86" i="3"/>
  <c r="Y86" i="3"/>
  <c r="AG86" i="3"/>
  <c r="S87" i="3"/>
  <c r="AA87" i="3"/>
  <c r="M88" i="3"/>
  <c r="U88" i="3"/>
  <c r="AC88" i="3"/>
  <c r="O89" i="3"/>
  <c r="W89" i="3"/>
  <c r="AE89" i="3"/>
  <c r="Q90" i="3"/>
  <c r="Y90" i="3"/>
  <c r="AG90" i="3"/>
  <c r="S91" i="3"/>
  <c r="AA91" i="3"/>
  <c r="M92" i="3"/>
  <c r="U92" i="3"/>
  <c r="AC92" i="3"/>
  <c r="O93" i="3"/>
  <c r="W93" i="3"/>
  <c r="AE93" i="3"/>
  <c r="Q94" i="3"/>
  <c r="Y94" i="3"/>
  <c r="AG94" i="3"/>
  <c r="S95" i="3"/>
  <c r="AA95" i="3"/>
  <c r="M96" i="3"/>
  <c r="U96" i="3"/>
  <c r="AC96" i="3"/>
  <c r="T75" i="3"/>
  <c r="AB75" i="3"/>
  <c r="N76" i="3"/>
  <c r="V76" i="3"/>
  <c r="AD76" i="3"/>
  <c r="P77" i="3"/>
  <c r="X77" i="3"/>
  <c r="AF77" i="3"/>
  <c r="R78" i="3"/>
  <c r="Z78" i="3"/>
  <c r="AH78" i="3"/>
  <c r="T79" i="3"/>
  <c r="AB79" i="3"/>
  <c r="N80" i="3"/>
  <c r="V80" i="3"/>
  <c r="AD80" i="3"/>
  <c r="P81" i="3"/>
  <c r="X81" i="3"/>
  <c r="AF81" i="3"/>
  <c r="R82" i="3"/>
  <c r="Z82" i="3"/>
  <c r="AH82" i="3"/>
  <c r="T83" i="3"/>
  <c r="AB83" i="3"/>
  <c r="N84" i="3"/>
  <c r="V84" i="3"/>
  <c r="AD84" i="3"/>
  <c r="P85" i="3"/>
  <c r="X85" i="3"/>
  <c r="AF85" i="3"/>
  <c r="R86" i="3"/>
  <c r="Z86" i="3"/>
  <c r="AH86" i="3"/>
  <c r="T87" i="3"/>
  <c r="AB87" i="3"/>
  <c r="N88" i="3"/>
  <c r="V88" i="3"/>
  <c r="AD88" i="3"/>
  <c r="P89" i="3"/>
  <c r="X89" i="3"/>
  <c r="AF89" i="3"/>
  <c r="R90" i="3"/>
  <c r="Z90" i="3"/>
  <c r="AH90" i="3"/>
  <c r="T91" i="3"/>
  <c r="AB91" i="3"/>
  <c r="N92" i="3"/>
  <c r="V92" i="3"/>
  <c r="AD92" i="3"/>
  <c r="P93" i="3"/>
  <c r="X93" i="3"/>
  <c r="AF93" i="3"/>
  <c r="R94" i="3"/>
  <c r="Z94" i="3"/>
  <c r="AH94" i="3"/>
  <c r="T95" i="3"/>
  <c r="AB95" i="3"/>
  <c r="N96" i="3"/>
  <c r="V96" i="3"/>
  <c r="AD96" i="3"/>
  <c r="M75" i="3"/>
  <c r="U75" i="3"/>
  <c r="AC75" i="3"/>
  <c r="O76" i="3"/>
  <c r="W76" i="3"/>
  <c r="AE76" i="3"/>
  <c r="Q77" i="3"/>
  <c r="Y77" i="3"/>
  <c r="AG77" i="3"/>
  <c r="S78" i="3"/>
  <c r="AA78" i="3"/>
  <c r="M79" i="3"/>
  <c r="U79" i="3"/>
  <c r="AC79" i="3"/>
  <c r="O80" i="3"/>
  <c r="W80" i="3"/>
  <c r="AE80" i="3"/>
  <c r="Q81" i="3"/>
  <c r="Y81" i="3"/>
  <c r="AG81" i="3"/>
  <c r="S82" i="3"/>
  <c r="AA82" i="3"/>
  <c r="M83" i="3"/>
  <c r="U83" i="3"/>
  <c r="AC83" i="3"/>
  <c r="O84" i="3"/>
  <c r="W84" i="3"/>
  <c r="AE84" i="3"/>
  <c r="Q85" i="3"/>
  <c r="Y85" i="3"/>
  <c r="AG85" i="3"/>
  <c r="S86" i="3"/>
  <c r="AA86" i="3"/>
  <c r="M87" i="3"/>
  <c r="U87" i="3"/>
  <c r="AC87" i="3"/>
  <c r="O88" i="3"/>
  <c r="W88" i="3"/>
  <c r="AE88" i="3"/>
  <c r="Q89" i="3"/>
  <c r="Y89" i="3"/>
  <c r="AG89" i="3"/>
  <c r="S90" i="3"/>
  <c r="AA90" i="3"/>
  <c r="M91" i="3"/>
  <c r="U91" i="3"/>
  <c r="AC91" i="3"/>
  <c r="O92" i="3"/>
  <c r="W92" i="3"/>
  <c r="AE92" i="3"/>
  <c r="Q93" i="3"/>
  <c r="Y93" i="3"/>
  <c r="AG93" i="3"/>
  <c r="S94" i="3"/>
  <c r="AA94" i="3"/>
  <c r="M95" i="3"/>
  <c r="U95" i="3"/>
  <c r="AC95" i="3"/>
  <c r="O96" i="3"/>
  <c r="W96" i="3"/>
  <c r="AE96" i="3"/>
  <c r="N75" i="3"/>
  <c r="V75" i="3"/>
  <c r="AD75" i="3"/>
  <c r="P76" i="3"/>
  <c r="X76" i="3"/>
  <c r="AF76" i="3"/>
  <c r="R77" i="3"/>
  <c r="Z77" i="3"/>
  <c r="AH77" i="3"/>
  <c r="T78" i="3"/>
  <c r="AB78" i="3"/>
  <c r="N79" i="3"/>
  <c r="V79" i="3"/>
  <c r="AD79" i="3"/>
  <c r="P80" i="3"/>
  <c r="X80" i="3"/>
  <c r="AF80" i="3"/>
  <c r="R81" i="3"/>
  <c r="Z81" i="3"/>
  <c r="AH81" i="3"/>
  <c r="T82" i="3"/>
  <c r="AB82" i="3"/>
  <c r="N83" i="3"/>
  <c r="V83" i="3"/>
  <c r="AD83" i="3"/>
  <c r="P84" i="3"/>
  <c r="X84" i="3"/>
  <c r="AF84" i="3"/>
  <c r="R85" i="3"/>
  <c r="Z85" i="3"/>
  <c r="AH85" i="3"/>
  <c r="T86" i="3"/>
  <c r="AB86" i="3"/>
  <c r="N87" i="3"/>
  <c r="V87" i="3"/>
  <c r="AD87" i="3"/>
  <c r="P88" i="3"/>
  <c r="X88" i="3"/>
  <c r="AF88" i="3"/>
  <c r="R89" i="3"/>
  <c r="Z89" i="3"/>
  <c r="AH89" i="3"/>
  <c r="T90" i="3"/>
  <c r="AB90" i="3"/>
  <c r="N91" i="3"/>
  <c r="V91" i="3"/>
  <c r="AD91" i="3"/>
  <c r="P92" i="3"/>
  <c r="X92" i="3"/>
  <c r="AF92" i="3"/>
  <c r="R93" i="3"/>
  <c r="Z93" i="3"/>
  <c r="AH93" i="3"/>
  <c r="T94" i="3"/>
  <c r="AB94" i="3"/>
  <c r="N95" i="3"/>
  <c r="V95" i="3"/>
  <c r="AD95" i="3"/>
  <c r="P96" i="3"/>
  <c r="X96" i="3"/>
  <c r="AF96" i="3"/>
  <c r="O75" i="3"/>
  <c r="W75" i="3"/>
  <c r="AE75" i="3"/>
  <c r="Q76" i="3"/>
  <c r="Y76" i="3"/>
  <c r="AG76" i="3"/>
  <c r="S77" i="3"/>
  <c r="AA77" i="3"/>
  <c r="M78" i="3"/>
  <c r="U78" i="3"/>
  <c r="AC78" i="3"/>
  <c r="O79" i="3"/>
  <c r="W79" i="3"/>
  <c r="AE79" i="3"/>
  <c r="Q80" i="3"/>
  <c r="Y80" i="3"/>
  <c r="AG80" i="3"/>
  <c r="S81" i="3"/>
  <c r="AA81" i="3"/>
  <c r="M82" i="3"/>
  <c r="U82" i="3"/>
  <c r="AC82" i="3"/>
  <c r="O83" i="3"/>
  <c r="W83" i="3"/>
  <c r="AE83" i="3"/>
  <c r="Q84" i="3"/>
  <c r="Y84" i="3"/>
  <c r="AG84" i="3"/>
  <c r="S85" i="3"/>
  <c r="AA85" i="3"/>
  <c r="M86" i="3"/>
  <c r="U86" i="3"/>
  <c r="AC86" i="3"/>
  <c r="O87" i="3"/>
  <c r="W87" i="3"/>
  <c r="AE87" i="3"/>
  <c r="Q88" i="3"/>
  <c r="Y88" i="3"/>
  <c r="AG88" i="3"/>
  <c r="S89" i="3"/>
  <c r="AA89" i="3"/>
  <c r="M90" i="3"/>
  <c r="U90" i="3"/>
  <c r="AC90" i="3"/>
  <c r="O91" i="3"/>
  <c r="W91" i="3"/>
  <c r="AE91" i="3"/>
  <c r="Q92" i="3"/>
  <c r="Y92" i="3"/>
  <c r="AG92" i="3"/>
  <c r="S93" i="3"/>
  <c r="AA93" i="3"/>
  <c r="M94" i="3"/>
  <c r="U94" i="3"/>
  <c r="AC94" i="3"/>
  <c r="O95" i="3"/>
  <c r="W95" i="3"/>
  <c r="AE95" i="3"/>
  <c r="Q96" i="3"/>
  <c r="Y96" i="3"/>
  <c r="AG96" i="3"/>
  <c r="P75" i="3"/>
  <c r="X75" i="3"/>
  <c r="AF75" i="3"/>
  <c r="R76" i="3"/>
  <c r="Z76" i="3"/>
  <c r="AH76" i="3"/>
  <c r="T77" i="3"/>
  <c r="AB77" i="3"/>
  <c r="N78" i="3"/>
  <c r="V78" i="3"/>
  <c r="AD78" i="3"/>
  <c r="P79" i="3"/>
  <c r="X79" i="3"/>
  <c r="AF79" i="3"/>
  <c r="R80" i="3"/>
  <c r="Z80" i="3"/>
  <c r="AH80" i="3"/>
  <c r="T81" i="3"/>
  <c r="AB81" i="3"/>
  <c r="N82" i="3"/>
  <c r="V82" i="3"/>
  <c r="AD82" i="3"/>
  <c r="P83" i="3"/>
  <c r="X83" i="3"/>
  <c r="AF83" i="3"/>
  <c r="R84" i="3"/>
  <c r="Z84" i="3"/>
  <c r="AH84" i="3"/>
  <c r="T85" i="3"/>
  <c r="AB85" i="3"/>
  <c r="N86" i="3"/>
  <c r="V86" i="3"/>
  <c r="AD86" i="3"/>
  <c r="P87" i="3"/>
  <c r="X87" i="3"/>
  <c r="AF87" i="3"/>
  <c r="R88" i="3"/>
  <c r="Z88" i="3"/>
  <c r="AH88" i="3"/>
  <c r="T89" i="3"/>
  <c r="AB89" i="3"/>
  <c r="N90" i="3"/>
  <c r="V90" i="3"/>
  <c r="AD90" i="3"/>
  <c r="P91" i="3"/>
  <c r="X91" i="3"/>
  <c r="AF91" i="3"/>
  <c r="R92" i="3"/>
  <c r="Z92" i="3"/>
  <c r="AH92" i="3"/>
  <c r="T93" i="3"/>
  <c r="AB93" i="3"/>
  <c r="N94" i="3"/>
  <c r="V94" i="3"/>
  <c r="AD94" i="3"/>
  <c r="P95" i="3"/>
  <c r="X95" i="3"/>
  <c r="AF95" i="3"/>
  <c r="R96" i="3"/>
  <c r="Z96" i="3"/>
  <c r="L69" i="3" l="1"/>
  <c r="D60" i="3"/>
  <c r="I60" i="3" s="1"/>
  <c r="O69" i="3"/>
  <c r="M69" i="3" l="1"/>
  <c r="D61" i="3"/>
  <c r="I61" i="3" s="1"/>
  <c r="J61" i="3"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B2" authorId="0" shapeId="0" xr:uid="{462D013F-53B8-49AD-A9CE-416319BB1EFF}">
      <text>
        <r>
          <rPr>
            <sz val="10"/>
            <rFont val="Arial"/>
            <family val="2"/>
          </rPr>
          <t>[Threaded comment]
Your version of Excel allows you to read this threaded comment; however, any edits to it will get removed if the file is opened in a newer version of Excel. Learn more: https://go.microsoft.com/fwlink/?linkid=870924
Comment:
    Coarse Reject 1</t>
        </r>
      </text>
    </comment>
    <comment ref="C2" authorId="0" shapeId="0" xr:uid="{D1A56956-1552-4769-814F-BC45AF434C15}">
      <text>
        <r>
          <rPr>
            <sz val="10"/>
            <rFont val="Arial"/>
            <family val="2"/>
          </rPr>
          <t>[Threaded comment]
Your version of Excel allows you to read this threaded comment; however, any edits to it will get removed if the file is opened in a newer version of Excel. Learn more: https://go.microsoft.com/fwlink/?linkid=870924
Comment:
    Coarse Reject 2</t>
        </r>
      </text>
    </comment>
    <comment ref="D2" authorId="0" shapeId="0" xr:uid="{567D4F03-DA61-422E-94AA-A7151776FE66}">
      <text>
        <r>
          <rPr>
            <sz val="10"/>
            <rFont val="Arial"/>
            <family val="2"/>
          </rPr>
          <t>[Threaded comment]
Your version of Excel allows you to read this threaded comment; however, any edits to it will get removed if the file is opened in a newer version of Excel. Learn more: https://go.microsoft.com/fwlink/?linkid=870924
Comment:
    Fine Reject 1</t>
        </r>
      </text>
    </comment>
    <comment ref="E2" authorId="0" shapeId="0" xr:uid="{F54A6948-97CC-408E-8762-19E2E32BA0D1}">
      <text>
        <r>
          <rPr>
            <sz val="10"/>
            <rFont val="Arial"/>
            <family val="2"/>
          </rPr>
          <t>[Threaded comment]
Your version of Excel allows you to read this threaded comment; however, any edits to it will get removed if the file is opened in a newer version of Excel. Learn more: https://go.microsoft.com/fwlink/?linkid=870924
Comment:
    Fine Reject 2</t>
        </r>
      </text>
    </comment>
    <comment ref="F2" authorId="0" shapeId="0" xr:uid="{BE8EE4C6-0B0B-4194-B1AE-6BAA0AAF6144}">
      <text>
        <r>
          <rPr>
            <sz val="10"/>
            <rFont val="Arial"/>
            <family val="2"/>
          </rPr>
          <t>[Threaded comment]
Your version of Excel allows you to read this threaded comment; however, any edits to it will get removed if the file is opened in a newer version of Excel. Learn more: https://go.microsoft.com/fwlink/?linkid=870924
Comment:
    Yield</t>
        </r>
      </text>
    </comment>
    <comment ref="I2" authorId="0" shapeId="0" xr:uid="{79B16E70-6B6B-4D45-98EC-12E3294B26C1}">
      <text>
        <r>
          <rPr>
            <sz val="10"/>
            <rFont val="Arial"/>
            <family val="2"/>
          </rPr>
          <t>[Threaded comment]
Your version of Excel allows you to read this threaded comment; however, any edits to it will get removed if the file is opened in a newer version of Excel. Learn more: https://go.microsoft.com/fwlink/?linkid=870924
Comment:
    Visual impurities</t>
        </r>
      </text>
    </comment>
    <comment ref="J2" authorId="0" shapeId="0" xr:uid="{2F55052E-AC8F-47A9-9C4F-FBDF9D2A2DF5}">
      <text>
        <r>
          <rPr>
            <sz val="10"/>
            <rFont val="Arial"/>
            <family val="2"/>
          </rPr>
          <t>[Threaded comment]
Your version of Excel allows you to read this threaded comment; however, any edits to it will get removed if the file is opened in a newer version of Excel. Learn more: https://go.microsoft.com/fwlink/?linkid=870924
Comment:
    Sheet Adhesion</t>
        </r>
      </text>
    </comment>
    <comment ref="L2" authorId="0" shapeId="0" xr:uid="{FD5C521F-391A-42C8-908C-52EF9078F22F}">
      <text>
        <r>
          <rPr>
            <sz val="10"/>
            <rFont val="Arial"/>
            <family val="2"/>
          </rPr>
          <t>[Threaded comment]
Your version of Excel allows you to read this threaded comment; however, any edits to it will get removed if the file is opened in a newer version of Excel. Learn more: https://go.microsoft.com/fwlink/?linkid=870924
Comment:
    Coarse Reject</t>
        </r>
      </text>
    </comment>
    <comment ref="M2" authorId="0" shapeId="0" xr:uid="{450F67C8-B11F-49A6-989B-BB2C92FC2CF0}">
      <text>
        <r>
          <rPr>
            <sz val="10"/>
            <rFont val="Arial"/>
            <family val="2"/>
          </rPr>
          <t>[Threaded comment]
Your version of Excel allows you to read this threaded comment; however, any edits to it will get removed if the file is opened in a newer version of Excel. Learn more: https://go.microsoft.com/fwlink/?linkid=870924
Comment:
    Fine Reject</t>
        </r>
      </text>
    </comment>
    <comment ref="N2" authorId="0" shapeId="0" xr:uid="{0208139D-9EC5-4C0A-AC78-29E7952BBB81}">
      <text>
        <r>
          <rPr>
            <sz val="10"/>
            <rFont val="Arial"/>
            <family val="2"/>
          </rPr>
          <t>[Threaded comment]
Your version of Excel allows you to read this threaded comment; however, any edits to it will get removed if the file is opened in a newer version of Excel. Learn more: https://go.microsoft.com/fwlink/?linkid=870924
Comment:
    Yield</t>
        </r>
      </text>
    </comment>
    <comment ref="Q2" authorId="0" shapeId="0" xr:uid="{E6C26724-D9BD-41B7-9A58-6F87093C22D7}">
      <text>
        <r>
          <rPr>
            <sz val="10"/>
            <rFont val="Arial"/>
            <family val="2"/>
          </rPr>
          <t>[Threaded comment]
Your version of Excel allows you to read this threaded comment; however, any edits to it will get removed if the file is opened in a newer version of Excel. Learn more: https://go.microsoft.com/fwlink/?linkid=870924
Comment:
    Visual impurities</t>
        </r>
      </text>
    </comment>
    <comment ref="R2" authorId="0" shapeId="0" xr:uid="{0A1399A5-3314-4609-8000-3B843F8D383E}">
      <text>
        <r>
          <rPr>
            <sz val="10"/>
            <rFont val="Arial"/>
            <family val="2"/>
          </rPr>
          <t>[Threaded comment]
Your version of Excel allows you to read this threaded comment; however, any edits to it will get removed if the file is opened in a newer version of Excel. Learn more: https://go.microsoft.com/fwlink/?linkid=870924
Comment:
    Sheet Adhesion</t>
        </r>
      </text>
    </comment>
    <comment ref="T2" authorId="0" shapeId="0" xr:uid="{9FE5330A-A87E-416A-8595-A46E904E0BED}">
      <text>
        <r>
          <rPr>
            <sz val="10"/>
            <rFont val="Arial"/>
            <family val="2"/>
          </rPr>
          <t>[Threaded comment]
Your version of Excel allows you to read this threaded comment; however, any edits to it will get removed if the file is opened in a newer version of Excel. Learn more: https://go.microsoft.com/fwlink/?linkid=870924
Comment:
    Coarse Reject 1</t>
        </r>
      </text>
    </comment>
    <comment ref="U2" authorId="0" shapeId="0" xr:uid="{FFCD5776-AB68-4468-9F54-0281D169F074}">
      <text>
        <r>
          <rPr>
            <sz val="10"/>
            <rFont val="Arial"/>
            <family val="2"/>
          </rPr>
          <t>[Threaded comment]
Your version of Excel allows you to read this threaded comment; however, any edits to it will get removed if the file is opened in a newer version of Excel. Learn more: https://go.microsoft.com/fwlink/?linkid=870924
Comment:
    Coarse Reject 2</t>
        </r>
      </text>
    </comment>
    <comment ref="V2" authorId="0" shapeId="0" xr:uid="{4C86763C-A419-416D-8EF2-2A0FFEAC84B9}">
      <text>
        <r>
          <rPr>
            <sz val="10"/>
            <rFont val="Arial"/>
            <family val="2"/>
          </rPr>
          <t>[Threaded comment]
Your version of Excel allows you to read this threaded comment; however, any edits to it will get removed if the file is opened in a newer version of Excel. Learn more: https://go.microsoft.com/fwlink/?linkid=870924
Comment:
    Fine Reject 1</t>
        </r>
      </text>
    </comment>
    <comment ref="W2" authorId="0" shapeId="0" xr:uid="{CD0A98E3-D18F-4079-85CE-D0250540A194}">
      <text>
        <r>
          <rPr>
            <sz val="10"/>
            <rFont val="Arial"/>
            <family val="2"/>
          </rPr>
          <t>[Threaded comment]
Your version of Excel allows you to read this threaded comment; however, any edits to it will get removed if the file is opened in a newer version of Excel. Learn more: https://go.microsoft.com/fwlink/?linkid=870924
Comment:
    Fine Reject 2</t>
        </r>
      </text>
    </comment>
    <comment ref="X2" authorId="0" shapeId="0" xr:uid="{6AFCB0C1-AD94-48F3-8287-6C2C54952A6C}">
      <text>
        <r>
          <rPr>
            <sz val="10"/>
            <rFont val="Arial"/>
            <family val="2"/>
          </rPr>
          <t>[Threaded comment]
Your version of Excel allows you to read this threaded comment; however, any edits to it will get removed if the file is opened in a newer version of Excel. Learn more: https://go.microsoft.com/fwlink/?linkid=870924
Comment:
    Yield</t>
        </r>
      </text>
    </comment>
    <comment ref="AB2" authorId="0" shapeId="0" xr:uid="{E6D5B8DB-9302-4692-960B-B10345E890BB}">
      <text>
        <r>
          <rPr>
            <sz val="10"/>
            <rFont val="Arial"/>
            <family val="2"/>
          </rPr>
          <t>[Threaded comment]
Your version of Excel allows you to read this threaded comment; however, any edits to it will get removed if the file is opened in a newer version of Excel. Learn more: https://go.microsoft.com/fwlink/?linkid=870924
Comment:
    Sheet Adhesion</t>
        </r>
      </text>
    </comment>
    <comment ref="A61" authorId="0" shapeId="0" xr:uid="{F9341C06-88F5-4B2D-A0CC-B96F4EE1213F}">
      <text>
        <r>
          <rPr>
            <sz val="10"/>
            <rFont val="Arial"/>
            <family val="2"/>
          </rPr>
          <t>[Threaded comment]
Your version of Excel allows you to read this threaded comment; however, any edits to it will get removed if the file is opened in a newer version of Excel. Learn more: https://go.microsoft.com/fwlink/?linkid=870924
Comment:
    * refined means limited to a max neg score and rounded</t>
        </r>
      </text>
    </comment>
  </commentList>
</comments>
</file>

<file path=xl/sharedStrings.xml><?xml version="1.0" encoding="utf-8"?>
<sst xmlns="http://schemas.openxmlformats.org/spreadsheetml/2006/main" count="632" uniqueCount="387">
  <si>
    <t>4EG lab report template - Part I - Conventional recycling process - Lab Information</t>
  </si>
  <si>
    <t xml:space="preserve"> V25.2 (07.02.2025) </t>
  </si>
  <si>
    <t>General Information</t>
  </si>
  <si>
    <t>Institute:</t>
  </si>
  <si>
    <t>text</t>
  </si>
  <si>
    <t>Contact person:</t>
  </si>
  <si>
    <t>Date of the test:</t>
  </si>
  <si>
    <t>date</t>
  </si>
  <si>
    <t>Sample number:</t>
  </si>
  <si>
    <t>Aggregates</t>
  </si>
  <si>
    <t>Type of Somerville Fractionator</t>
  </si>
  <si>
    <t>Type of board carriers (brand)</t>
  </si>
  <si>
    <t>Type of paper cover sheet (brand)</t>
  </si>
  <si>
    <t xml:space="preserve">Type of filter (brand) </t>
  </si>
  <si>
    <t>Type of the image analysing system (brand)</t>
  </si>
  <si>
    <t xml:space="preserve">Thickener used for the fine screening accept </t>
  </si>
  <si>
    <t>list</t>
  </si>
  <si>
    <t>no</t>
  </si>
  <si>
    <t>yes</t>
  </si>
  <si>
    <t xml:space="preserve">Type of Thickener </t>
  </si>
  <si>
    <r>
      <t xml:space="preserve">4EG lab report template - Part I - Conventional </t>
    </r>
    <r>
      <rPr>
        <b/>
        <sz val="16"/>
        <color theme="1"/>
        <rFont val="Calibri (Body)"/>
      </rPr>
      <t>recycling</t>
    </r>
    <r>
      <rPr>
        <b/>
        <sz val="16"/>
        <color theme="1"/>
        <rFont val="Calibri"/>
        <family val="2"/>
        <scheme val="minor"/>
      </rPr>
      <t xml:space="preserve"> process - Results</t>
    </r>
  </si>
  <si>
    <t xml:space="preserve"> V25.2 (14.06.2026) </t>
  </si>
  <si>
    <t>Please add sample code in spreadsheet name (grey bar below)</t>
  </si>
  <si>
    <t xml:space="preserve">Brown marked --&gt; just information </t>
  </si>
  <si>
    <t>Yellow marked --&gt; Drop-Down-List</t>
  </si>
  <si>
    <t>Blue coloured --&gt; Calculated values</t>
  </si>
  <si>
    <t>Empty white cells, black coloured --&gt; for your entry</t>
  </si>
  <si>
    <t>Blue coloured and underlined --&gt; Hyper links</t>
  </si>
  <si>
    <t xml:space="preserve">General information </t>
  </si>
  <si>
    <t>Sample receipt</t>
  </si>
  <si>
    <t>Sample preparation</t>
  </si>
  <si>
    <t>Lab test</t>
  </si>
  <si>
    <t>Sample number</t>
  </si>
  <si>
    <t xml:space="preserve">text </t>
  </si>
  <si>
    <t xml:space="preserve">Optional tests </t>
  </si>
  <si>
    <t>none</t>
  </si>
  <si>
    <t>COD</t>
  </si>
  <si>
    <t xml:space="preserve">Macrostickies </t>
  </si>
  <si>
    <t>Deviations from the method</t>
  </si>
  <si>
    <t>Type of product</t>
  </si>
  <si>
    <t>semi-finished</t>
  </si>
  <si>
    <t>finished</t>
  </si>
  <si>
    <t>Artifical ageing (3d, 60°C)</t>
  </si>
  <si>
    <t>Type of sample preparation</t>
  </si>
  <si>
    <t xml:space="preserve">simple </t>
  </si>
  <si>
    <t>complex</t>
  </si>
  <si>
    <t>Dry removed components  (Plastic lid, metal parts, textile parts)</t>
  </si>
  <si>
    <t>Generic description of the sample</t>
  </si>
  <si>
    <t>Sample data sheet available</t>
  </si>
  <si>
    <t>Results summary (filled automatically)</t>
  </si>
  <si>
    <t>Coarse reject determination</t>
  </si>
  <si>
    <t>Coarse reject (incl. dry removed components)</t>
  </si>
  <si>
    <t>%</t>
  </si>
  <si>
    <t>Coarse reject characterisation</t>
  </si>
  <si>
    <t>link</t>
  </si>
  <si>
    <t>Click to go to reject charaterisation tree</t>
  </si>
  <si>
    <t>sheet adhesion test (accept coarse screening)</t>
  </si>
  <si>
    <t>visual apperance test (accept coarse screening)</t>
  </si>
  <si>
    <t>Fine reject determination</t>
  </si>
  <si>
    <t>Fine reject (related to total product)</t>
  </si>
  <si>
    <t>Fine reject characterisation</t>
  </si>
  <si>
    <t>sheet adhesion test (accept fine screening)</t>
  </si>
  <si>
    <t>visual apperance test (accept fine screening)</t>
  </si>
  <si>
    <t>Dissolved and colloidal substances (optional)</t>
  </si>
  <si>
    <t>Evaporation residue of the sample (related to total product)</t>
  </si>
  <si>
    <t>g/kg Packaging</t>
  </si>
  <si>
    <t>Chemical oxygen demand (optional)</t>
  </si>
  <si>
    <t>Chemical oxygen demand - COD (related to total product)</t>
  </si>
  <si>
    <r>
      <t>gO</t>
    </r>
    <r>
      <rPr>
        <vertAlign val="subscript"/>
        <sz val="11"/>
        <color theme="1"/>
        <rFont val="Calibri"/>
        <family val="2"/>
        <scheme val="minor"/>
      </rPr>
      <t>2</t>
    </r>
    <r>
      <rPr>
        <sz val="11"/>
        <color theme="1"/>
        <rFont val="Calibri"/>
        <family val="2"/>
        <scheme val="minor"/>
      </rPr>
      <t>/kg Packaging</t>
    </r>
  </si>
  <si>
    <t>Macrostickies analysis (optional)</t>
  </si>
  <si>
    <t>Total area of macrostickies 150 - 200000 (µm)</t>
  </si>
  <si>
    <t>mm²/kg</t>
  </si>
  <si>
    <t>Area of macrostickies with equivalent diameter &lt;= 2000 µm</t>
  </si>
  <si>
    <t xml:space="preserve">Detailed Results </t>
  </si>
  <si>
    <t xml:space="preserve">Sample preparation </t>
  </si>
  <si>
    <t>#</t>
  </si>
  <si>
    <t>weight
(air-dry)</t>
  </si>
  <si>
    <t>content
(air-dry)</t>
  </si>
  <si>
    <t>content
(oven-dry)</t>
  </si>
  <si>
    <t>dry removed?</t>
  </si>
  <si>
    <t>content without dry removed</t>
  </si>
  <si>
    <t>sample input weight
(air-dry)</t>
  </si>
  <si>
    <t>Weighing of 50 ± 1 g oven dry</t>
  </si>
  <si>
    <t xml:space="preserve">water input weight </t>
  </si>
  <si>
    <t xml:space="preserve">consistency of sample input </t>
  </si>
  <si>
    <t>Components</t>
  </si>
  <si>
    <t>g</t>
  </si>
  <si>
    <t>yes?</t>
  </si>
  <si>
    <t>g air-dry</t>
  </si>
  <si>
    <t>A</t>
  </si>
  <si>
    <t>Copy the formula from column H (sample input weight) for each additional component</t>
  </si>
  <si>
    <t>B</t>
  </si>
  <si>
    <t>C</t>
  </si>
  <si>
    <t>D</t>
  </si>
  <si>
    <t>E</t>
  </si>
  <si>
    <t>F</t>
  </si>
  <si>
    <t>G</t>
  </si>
  <si>
    <t>H</t>
  </si>
  <si>
    <t>Total</t>
  </si>
  <si>
    <t>g oven dry</t>
  </si>
  <si>
    <t>Content of dry removed components</t>
  </si>
  <si>
    <r>
      <t xml:space="preserve">Dry matter content of sample
</t>
    </r>
    <r>
      <rPr>
        <sz val="11"/>
        <color theme="1"/>
        <rFont val="Calibri"/>
        <family val="2"/>
        <scheme val="minor"/>
      </rPr>
      <t>(without dry removed components)</t>
    </r>
  </si>
  <si>
    <t>DM 1</t>
  </si>
  <si>
    <t>DM 2</t>
  </si>
  <si>
    <t>Mean DM</t>
  </si>
  <si>
    <t>Dry content (average)</t>
  </si>
  <si>
    <t>Removal of certain disturbing non-fibre/non-paper components, e.g. lid, cap, …</t>
  </si>
  <si>
    <r>
      <rPr>
        <b/>
        <sz val="11"/>
        <color theme="1"/>
        <rFont val="Calibri"/>
        <family val="2"/>
        <scheme val="minor"/>
      </rPr>
      <t>Disintegraton</t>
    </r>
    <r>
      <rPr>
        <sz val="11"/>
        <color theme="1"/>
        <rFont val="Calibri"/>
        <family val="2"/>
        <scheme val="minor"/>
      </rPr>
      <t xml:space="preserve"> ( acc. ISO 5263-1)</t>
    </r>
  </si>
  <si>
    <t xml:space="preserve">Disintegration device </t>
  </si>
  <si>
    <t xml:space="preserve">lab disintegrator </t>
  </si>
  <si>
    <t>Disintegration time (min)</t>
  </si>
  <si>
    <t>Foaming</t>
  </si>
  <si>
    <t>Turbidity of filtrat</t>
  </si>
  <si>
    <t>Water pH</t>
  </si>
  <si>
    <t>-</t>
  </si>
  <si>
    <t>Temperature during the pH test</t>
  </si>
  <si>
    <t>°C</t>
  </si>
  <si>
    <t>Comments regarding disintegration, e.g. turbidity colour, foaming</t>
  </si>
  <si>
    <t>Coarse screening</t>
  </si>
  <si>
    <t xml:space="preserve">input weight (oven-dry) </t>
  </si>
  <si>
    <t>photographic documentation - coarse screening</t>
  </si>
  <si>
    <t>reminder</t>
  </si>
  <si>
    <t xml:space="preserve">coarse reject weight (oven-dry) </t>
  </si>
  <si>
    <t>coarse reject</t>
  </si>
  <si>
    <t xml:space="preserve">accept coarse screening weight (oven-dry) </t>
  </si>
  <si>
    <t>input weight' minus 'coarse reject weight'</t>
  </si>
  <si>
    <t>coarse reject (related to total product)</t>
  </si>
  <si>
    <t>Stock concentration (accept coarse screening)</t>
  </si>
  <si>
    <t>input weight  (oven-dry)</t>
  </si>
  <si>
    <t>stock concentration</t>
  </si>
  <si>
    <t>Sheet forming (accept coarse screening)</t>
  </si>
  <si>
    <t>weight of sheet AC1 (oven-dry) (optional)</t>
  </si>
  <si>
    <t>weight of sheet AC2 (oven-dry) (optional)</t>
  </si>
  <si>
    <t>weight of sheet AC3 (oven-dry)</t>
  </si>
  <si>
    <t>weight of sheet AC4 (oven-dry)</t>
  </si>
  <si>
    <t>1st sheet adhesion test (accept coarse screening)</t>
  </si>
  <si>
    <t>sheet adhesion test (AC)</t>
  </si>
  <si>
    <t xml:space="preserve">level 1 </t>
  </si>
  <si>
    <t xml:space="preserve">level 2 </t>
  </si>
  <si>
    <t>level 3</t>
  </si>
  <si>
    <t>description of level</t>
  </si>
  <si>
    <t>absent</t>
  </si>
  <si>
    <t>partly present</t>
  </si>
  <si>
    <t>present</t>
  </si>
  <si>
    <t>1st visual apperance test (accept coarse screening)</t>
  </si>
  <si>
    <t>visual impurities (AC)</t>
  </si>
  <si>
    <t xml:space="preserve">level 1 
</t>
  </si>
  <si>
    <t xml:space="preserve">level 2
</t>
  </si>
  <si>
    <t xml:space="preserve">level 3 </t>
  </si>
  <si>
    <t>level 4</t>
  </si>
  <si>
    <t>description of level (AC)</t>
  </si>
  <si>
    <t>no issues</t>
  </si>
  <si>
    <t>minor issues</t>
  </si>
  <si>
    <t>some issues</t>
  </si>
  <si>
    <t>significant issues</t>
  </si>
  <si>
    <t>type of visual impurties (AC)</t>
  </si>
  <si>
    <r>
      <rPr>
        <b/>
        <sz val="11"/>
        <color theme="1"/>
        <rFont val="Calibri"/>
        <family val="2"/>
        <scheme val="minor"/>
      </rPr>
      <t xml:space="preserve">Fine screening </t>
    </r>
    <r>
      <rPr>
        <sz val="11"/>
        <color theme="1"/>
        <rFont val="Calibri"/>
        <family val="2"/>
        <scheme val="minor"/>
      </rPr>
      <t xml:space="preserve">(acc. TAPPI T275 sp18) </t>
    </r>
  </si>
  <si>
    <t xml:space="preserve">input weight (air-dry) </t>
  </si>
  <si>
    <t>corrected after drying the consistency filter overnight in the oven</t>
  </si>
  <si>
    <t>photographic documentation - fine screening</t>
  </si>
  <si>
    <t xml:space="preserve">fine reject weight (oven-dry) </t>
  </si>
  <si>
    <t>fine reject</t>
  </si>
  <si>
    <t xml:space="preserve">accept fine screening weight (oven-dry) </t>
  </si>
  <si>
    <t>fine reject (related to total product)</t>
  </si>
  <si>
    <t>Sheet forming (accept fine screening) (approx. 60gsm)</t>
  </si>
  <si>
    <t>weight of sheet AF1 (oven-dry) (optional)</t>
  </si>
  <si>
    <t>weight of sheet AF2 (oven-dry) (optional)</t>
  </si>
  <si>
    <t>weight of sheet AF3 (oven-dry)</t>
  </si>
  <si>
    <t>weight of sheet AF4 (oven-dry)</t>
  </si>
  <si>
    <t>2nd sheet adhesion test (accept fine screening)</t>
  </si>
  <si>
    <t>sheet adhesion test (AF)</t>
  </si>
  <si>
    <t>level 1</t>
  </si>
  <si>
    <t>level 2</t>
  </si>
  <si>
    <t>description of level (AF)</t>
  </si>
  <si>
    <t>2nd visual apperance test (accept fine screening)</t>
  </si>
  <si>
    <t>visual impurities (AF)</t>
  </si>
  <si>
    <t>type of visual impurties (AF)</t>
  </si>
  <si>
    <t>Determination of evaporation residue - ER</t>
  </si>
  <si>
    <t>Filtrate 1</t>
  </si>
  <si>
    <t>Filtrate 2</t>
  </si>
  <si>
    <t>Tap water 1</t>
  </si>
  <si>
    <t>Tap water 2</t>
  </si>
  <si>
    <t xml:space="preserve">Input weight </t>
  </si>
  <si>
    <t>Sample tray mass</t>
  </si>
  <si>
    <t xml:space="preserve">Output weight </t>
  </si>
  <si>
    <t xml:space="preserve">Residue </t>
  </si>
  <si>
    <t>Evaporation residue</t>
  </si>
  <si>
    <t>g/g</t>
  </si>
  <si>
    <t xml:space="preserve">Evaporation residue average </t>
  </si>
  <si>
    <t>Consistency of sample input (oven-dry)</t>
  </si>
  <si>
    <t>g/l</t>
  </si>
  <si>
    <t xml:space="preserve">Evaporation residue sample </t>
  </si>
  <si>
    <t>mg/g packaging</t>
  </si>
  <si>
    <t>Chemical oxygen demand - COD (optional)</t>
  </si>
  <si>
    <t xml:space="preserve">Consistency of sample input </t>
  </si>
  <si>
    <t>Cuvette testing range</t>
  </si>
  <si>
    <t>mg/L</t>
  </si>
  <si>
    <t>100-2000</t>
  </si>
  <si>
    <t xml:space="preserve">COD </t>
  </si>
  <si>
    <r>
      <t>mgO</t>
    </r>
    <r>
      <rPr>
        <vertAlign val="subscript"/>
        <sz val="11"/>
        <color theme="1"/>
        <rFont val="Calibri"/>
        <family val="2"/>
        <scheme val="minor"/>
      </rPr>
      <t>2</t>
    </r>
    <r>
      <rPr>
        <sz val="11"/>
        <color theme="1"/>
        <rFont val="Calibri"/>
        <family val="2"/>
        <scheme val="minor"/>
      </rPr>
      <t>/L</t>
    </r>
  </si>
  <si>
    <t>COD (related to total product)</t>
  </si>
  <si>
    <r>
      <t>mgO</t>
    </r>
    <r>
      <rPr>
        <vertAlign val="subscript"/>
        <sz val="11"/>
        <color theme="1"/>
        <rFont val="Calibri"/>
        <family val="2"/>
        <scheme val="minor"/>
      </rPr>
      <t>2</t>
    </r>
    <r>
      <rPr>
        <sz val="11"/>
        <color theme="1"/>
        <rFont val="Calibri"/>
        <family val="2"/>
        <scheme val="minor"/>
      </rPr>
      <t>/g packaging</t>
    </r>
  </si>
  <si>
    <t>Fiiltrate used for COD determiantion stored in refrigerator</t>
  </si>
  <si>
    <r>
      <t>Macrostickies analysis</t>
    </r>
    <r>
      <rPr>
        <sz val="11"/>
        <color theme="1"/>
        <rFont val="Calibri"/>
        <family val="2"/>
        <scheme val="minor"/>
      </rPr>
      <t xml:space="preserve"> (acc. ISO 15360)</t>
    </r>
    <r>
      <rPr>
        <b/>
        <sz val="11"/>
        <color theme="1"/>
        <rFont val="Calibri"/>
        <family val="2"/>
        <scheme val="minor"/>
      </rPr>
      <t xml:space="preserve"> (optional)</t>
    </r>
  </si>
  <si>
    <t>Screening 1</t>
  </si>
  <si>
    <t>Screening 2</t>
  </si>
  <si>
    <t xml:space="preserve">Screening time </t>
  </si>
  <si>
    <t>min</t>
  </si>
  <si>
    <t xml:space="preserve">input  weight (oven-dry) </t>
  </si>
  <si>
    <t>Distribution of stickies in more sheets, how many?</t>
  </si>
  <si>
    <t xml:space="preserve">photographic documentation </t>
  </si>
  <si>
    <t>Macrostickyies analysis - average</t>
  </si>
  <si>
    <t>Area of macrostickies =&lt; 2000 µm</t>
  </si>
  <si>
    <t>Total macrostickies area 150 - 200000 (µm)</t>
  </si>
  <si>
    <t xml:space="preserve">macrostickie single values </t>
  </si>
  <si>
    <t>Mean</t>
  </si>
  <si>
    <t>Area Iso 150 - 200 (µm)</t>
  </si>
  <si>
    <t>Area Iso 200 - 300 (µm)</t>
  </si>
  <si>
    <t>Area Iso 300 - 400 (µm)</t>
  </si>
  <si>
    <t>Area Iso 400 - 500 (µm)</t>
  </si>
  <si>
    <t>Area Iso 500 - 600 (µm)</t>
  </si>
  <si>
    <t>Area Iso 600 - 1000 (µm)</t>
  </si>
  <si>
    <t>Area Iso 1000 - 1500 (µm)</t>
  </si>
  <si>
    <t>Area Iso 1500 - 2000 (µm)</t>
  </si>
  <si>
    <t>Area Iso 2000 - 3000 (µm)</t>
  </si>
  <si>
    <t>Area Iso 3000 - 5000 (µm)</t>
  </si>
  <si>
    <t>Area Iso 5000 - 10.000 (µm)</t>
  </si>
  <si>
    <t>Area Iso 10.000 - 20.000 (µm)</t>
  </si>
  <si>
    <t>Area Iso 20.000 - 50.000 (µm)</t>
  </si>
  <si>
    <t>Area Iso 50.000 - 200.000 (µm)</t>
  </si>
  <si>
    <t xml:space="preserve"> </t>
  </si>
  <si>
    <t>Threshold</t>
  </si>
  <si>
    <t>Target</t>
  </si>
  <si>
    <t>Score</t>
  </si>
  <si>
    <t>VI Score table</t>
  </si>
  <si>
    <t>90-100</t>
  </si>
  <si>
    <r>
      <t xml:space="preserve">The method indicates that the packaging is expected not to pose any recyclability issues in the standard mill and is therefore considered </t>
    </r>
    <r>
      <rPr>
        <b/>
        <sz val="10"/>
        <rFont val="Calibri"/>
        <family val="2"/>
      </rPr>
      <t>Best in Class</t>
    </r>
    <r>
      <rPr>
        <sz val="10"/>
        <rFont val="Calibri"/>
        <family val="2"/>
      </rPr>
      <t>.</t>
    </r>
  </si>
  <si>
    <t>CR1</t>
  </si>
  <si>
    <t>CR2</t>
  </si>
  <si>
    <t>FR1</t>
  </si>
  <si>
    <t>FR2</t>
  </si>
  <si>
    <t>Y1</t>
  </si>
  <si>
    <t>Y2</t>
  </si>
  <si>
    <t>Y3</t>
  </si>
  <si>
    <t>VI</t>
  </si>
  <si>
    <t>SA</t>
  </si>
  <si>
    <t>CR</t>
  </si>
  <si>
    <t>FR</t>
  </si>
  <si>
    <t>Y</t>
  </si>
  <si>
    <t>Level</t>
  </si>
  <si>
    <t>70-89</t>
  </si>
  <si>
    <r>
      <t xml:space="preserve">The method indicates that the packaging has </t>
    </r>
    <r>
      <rPr>
        <b/>
        <sz val="10"/>
        <rFont val="Calibri"/>
        <family val="2"/>
      </rPr>
      <t>minor recyclability issues</t>
    </r>
    <r>
      <rPr>
        <sz val="10"/>
        <rFont val="Calibri"/>
        <family val="2"/>
      </rPr>
      <t xml:space="preserve"> that could have limited impact on the recyclability in the standard mill.</t>
    </r>
  </si>
  <si>
    <t xml:space="preserve">50-69 </t>
  </si>
  <si>
    <r>
      <t xml:space="preserve">The method indicates that the packaging has </t>
    </r>
    <r>
      <rPr>
        <b/>
        <sz val="10"/>
        <rFont val="Calibri"/>
        <family val="2"/>
      </rPr>
      <t>some recyclability issues</t>
    </r>
    <r>
      <rPr>
        <sz val="10"/>
        <rFont val="Calibri"/>
        <family val="2"/>
      </rPr>
      <t xml:space="preserve"> that affect the proces</t>
    </r>
    <r>
      <rPr>
        <b/>
        <sz val="10"/>
        <rFont val="Calibri"/>
        <family val="2"/>
      </rPr>
      <t>s</t>
    </r>
    <r>
      <rPr>
        <sz val="10"/>
        <rFont val="Calibri"/>
        <family val="2"/>
      </rPr>
      <t xml:space="preserve"> in the standard mill and should therefore not be abundant.</t>
    </r>
  </si>
  <si>
    <t>Category 1</t>
  </si>
  <si>
    <t>0-49</t>
  </si>
  <si>
    <r>
      <t xml:space="preserve">The method indicates that the packaging has some </t>
    </r>
    <r>
      <rPr>
        <b/>
        <sz val="10"/>
        <rFont val="Calibri"/>
        <family val="2"/>
      </rPr>
      <t>significant recyclability issues</t>
    </r>
    <r>
      <rPr>
        <sz val="10"/>
        <rFont val="Calibri"/>
        <family val="2"/>
      </rPr>
      <t xml:space="preserve"> that have a significant impact on the process in the standard mill and should therefore be avoided when possible.</t>
    </r>
  </si>
  <si>
    <t>negative</t>
  </si>
  <si>
    <r>
      <t xml:space="preserve">The method indicates that the packaging has </t>
    </r>
    <r>
      <rPr>
        <b/>
        <sz val="10"/>
        <rFont val="Calibri"/>
        <family val="2"/>
      </rPr>
      <t>major recyclability issues</t>
    </r>
    <r>
      <rPr>
        <sz val="10"/>
        <rFont val="Calibri"/>
        <family val="2"/>
      </rPr>
      <t xml:space="preserve"> which could stop the process at a standard mill and therefore are not suitable for this mill. It is recommended to evaluate this product with either Part II or III.</t>
    </r>
  </si>
  <si>
    <t>level 1 (0 points)</t>
  </si>
  <si>
    <r>
      <t xml:space="preserve">Poses </t>
    </r>
    <r>
      <rPr>
        <b/>
        <sz val="10"/>
        <rFont val="Calibri"/>
        <family val="2"/>
      </rPr>
      <t>no visual quality issues.</t>
    </r>
  </si>
  <si>
    <t>level 2 (-5 points)</t>
  </si>
  <si>
    <r>
      <t xml:space="preserve">Poses </t>
    </r>
    <r>
      <rPr>
        <b/>
        <sz val="10"/>
        <rFont val="Calibri"/>
        <family val="2"/>
      </rPr>
      <t>minor visual quality issues</t>
    </r>
    <r>
      <rPr>
        <sz val="10"/>
        <rFont val="Calibri"/>
        <family val="2"/>
      </rPr>
      <t xml:space="preserve"> that can be acceptable in the mix.</t>
    </r>
  </si>
  <si>
    <t>level 3 (-15 points)</t>
  </si>
  <si>
    <r>
      <t xml:space="preserve">Poses </t>
    </r>
    <r>
      <rPr>
        <b/>
        <sz val="10"/>
        <rFont val="Calibri"/>
        <family val="2"/>
      </rPr>
      <t>some visual quality issues</t>
    </r>
    <r>
      <rPr>
        <sz val="10"/>
        <rFont val="Calibri"/>
        <family val="2"/>
      </rPr>
      <t xml:space="preserve"> that can be acceptable in the mix for certain types of production.</t>
    </r>
  </si>
  <si>
    <t>level 4 (-30 points)</t>
  </si>
  <si>
    <t>Poses significant visual quality issues that can be problematic in the mix.  Sample is at risk of receiving a KO in future revisions of the Evaluation Protocol*</t>
  </si>
  <si>
    <r>
      <t xml:space="preserve">Poses </t>
    </r>
    <r>
      <rPr>
        <b/>
        <sz val="10"/>
        <rFont val="Arial"/>
        <family val="2"/>
      </rPr>
      <t>no adhesion issues.</t>
    </r>
  </si>
  <si>
    <t>level 2 (0 points)</t>
  </si>
  <si>
    <r>
      <t xml:space="preserve">Poses </t>
    </r>
    <r>
      <rPr>
        <b/>
        <sz val="10"/>
        <rFont val="Arial"/>
        <family val="2"/>
      </rPr>
      <t>minor adhesion issues.</t>
    </r>
  </si>
  <si>
    <t>level 3 (KO)</t>
  </si>
  <si>
    <r>
      <t xml:space="preserve">Poses </t>
    </r>
    <r>
      <rPr>
        <b/>
        <sz val="10"/>
        <rFont val="Arial"/>
        <family val="2"/>
      </rPr>
      <t>significant adhesion issues</t>
    </r>
    <r>
      <rPr>
        <sz val="10"/>
        <rFont val="Arial"/>
        <family val="2"/>
      </rPr>
      <t xml:space="preserve"> that have a significant impact on the process in the standard mill .</t>
    </r>
  </si>
  <si>
    <t>Current Category</t>
  </si>
  <si>
    <t>check</t>
  </si>
  <si>
    <t>Current Parameters</t>
  </si>
  <si>
    <t>Yield</t>
  </si>
  <si>
    <t>Current Results</t>
  </si>
  <si>
    <t>*correction factor calculation:</t>
  </si>
  <si>
    <t>"= 2* (FR points) / (max Y score))</t>
  </si>
  <si>
    <t>Current Scores Raw*</t>
  </si>
  <si>
    <t>Current Scores Refined*</t>
  </si>
  <si>
    <t>Assessment</t>
  </si>
  <si>
    <t>not suitable for Standard Mill</t>
  </si>
  <si>
    <t>Scoring…</t>
  </si>
  <si>
    <t>Datapoint</t>
  </si>
  <si>
    <r>
      <t xml:space="preserve">The index letter </t>
    </r>
    <r>
      <rPr>
        <b/>
        <sz val="10"/>
        <rFont val="Arial"/>
        <family val="2"/>
      </rPr>
      <t xml:space="preserve">P </t>
    </r>
    <r>
      <rPr>
        <sz val="10"/>
        <rFont val="Arial"/>
        <family val="2"/>
      </rPr>
      <t>stands for one of the parameters</t>
    </r>
  </si>
  <si>
    <t>Proposal 1</t>
  </si>
  <si>
    <t>x</t>
  </si>
  <si>
    <r>
      <t>DS</t>
    </r>
    <r>
      <rPr>
        <b/>
        <vertAlign val="subscript"/>
        <sz val="10"/>
        <rFont val="Arial"/>
        <family val="2"/>
      </rPr>
      <t>P</t>
    </r>
    <r>
      <rPr>
        <b/>
        <sz val="10"/>
        <rFont val="Arial"/>
        <family val="2"/>
      </rPr>
      <t xml:space="preserve"> </t>
    </r>
    <r>
      <rPr>
        <sz val="10"/>
        <rFont val="Arial"/>
        <family val="2"/>
      </rPr>
      <t>is the Deinkability Score of the parameter P</t>
    </r>
  </si>
  <si>
    <r>
      <t>R</t>
    </r>
    <r>
      <rPr>
        <b/>
        <vertAlign val="subscript"/>
        <sz val="10"/>
        <rFont val="Arial"/>
        <family val="2"/>
      </rPr>
      <t>P</t>
    </r>
    <r>
      <rPr>
        <sz val="10"/>
        <rFont val="Arial"/>
        <family val="2"/>
      </rPr>
      <t xml:space="preserve"> is the result of the parameter P</t>
    </r>
  </si>
  <si>
    <t>y</t>
  </si>
  <si>
    <r>
      <t>TH</t>
    </r>
    <r>
      <rPr>
        <b/>
        <vertAlign val="subscript"/>
        <sz val="10"/>
        <rFont val="Arial"/>
        <family val="2"/>
      </rPr>
      <t>P</t>
    </r>
    <r>
      <rPr>
        <b/>
        <sz val="10"/>
        <rFont val="Arial"/>
        <family val="2"/>
      </rPr>
      <t xml:space="preserve"> </t>
    </r>
    <r>
      <rPr>
        <sz val="10"/>
        <rFont val="Arial"/>
        <family val="2"/>
      </rPr>
      <t>is the threshold value of the parameter P</t>
    </r>
  </si>
  <si>
    <r>
      <t>T</t>
    </r>
    <r>
      <rPr>
        <b/>
        <vertAlign val="subscript"/>
        <sz val="10"/>
        <rFont val="Arial"/>
        <family val="2"/>
      </rPr>
      <t>P</t>
    </r>
    <r>
      <rPr>
        <sz val="10"/>
        <rFont val="Arial"/>
        <family val="2"/>
      </rPr>
      <t xml:space="preserve"> is the target value of the parameter P</t>
    </r>
  </si>
  <si>
    <r>
      <t>MS</t>
    </r>
    <r>
      <rPr>
        <b/>
        <vertAlign val="subscript"/>
        <sz val="10"/>
        <rFont val="Arial"/>
        <family val="2"/>
      </rPr>
      <t>P</t>
    </r>
    <r>
      <rPr>
        <sz val="10"/>
        <rFont val="Arial"/>
        <family val="2"/>
      </rPr>
      <t xml:space="preserve"> is the maximum score of the parameter P</t>
    </r>
  </si>
  <si>
    <t>4EG lab report template - Reject characterisation</t>
  </si>
  <si>
    <t xml:space="preserve">reject absent </t>
  </si>
  <si>
    <t>Fragmentation</t>
  </si>
  <si>
    <t xml:space="preserve">Unfragmented </t>
  </si>
  <si>
    <t xml:space="preserve">Partly fragmented </t>
  </si>
  <si>
    <t>Completly fragmented</t>
  </si>
  <si>
    <t>Original cut size pieces</t>
  </si>
  <si>
    <t>Medium pieces (size &gt; 1 cm in one dimension), sharp edges</t>
  </si>
  <si>
    <t xml:space="preserve">Granular pieces (size &lt;= 1 cm in one dimension), no sharp edges. </t>
  </si>
  <si>
    <t>Reject characterisation (for coarse reject)</t>
  </si>
  <si>
    <t xml:space="preserve">Amount </t>
  </si>
  <si>
    <t>Significant (S)</t>
  </si>
  <si>
    <t xml:space="preserve">Cellulose fibres and flakes </t>
  </si>
  <si>
    <t>S</t>
  </si>
  <si>
    <t xml:space="preserve">Barrier coating </t>
  </si>
  <si>
    <t>Adhesives</t>
  </si>
  <si>
    <t>Metallised film</t>
  </si>
  <si>
    <t xml:space="preserve">Metal / Aluminium </t>
  </si>
  <si>
    <t>Mix (paper and non-paper)</t>
  </si>
  <si>
    <t>Others (textiles, inks/varnish)</t>
  </si>
  <si>
    <t>(optional)</t>
  </si>
  <si>
    <t>Extensive quantity, relevant in Part I and III</t>
  </si>
  <si>
    <t>Single fibres</t>
  </si>
  <si>
    <t>Loose fibres</t>
  </si>
  <si>
    <t xml:space="preserve">To be defined </t>
  </si>
  <si>
    <t>Flakes</t>
  </si>
  <si>
    <t>Partly fragmented</t>
  </si>
  <si>
    <t>Attached fibres</t>
  </si>
  <si>
    <t>Textiles</t>
  </si>
  <si>
    <t xml:space="preserve">Partly disintegrated sample material </t>
  </si>
  <si>
    <t>Encapsulated fibres</t>
  </si>
  <si>
    <t>Inks</t>
  </si>
  <si>
    <t xml:space="preserve">Not disintegrated sample material </t>
  </si>
  <si>
    <t>Rolled</t>
  </si>
  <si>
    <t>Foam</t>
  </si>
  <si>
    <t>additional comments:</t>
  </si>
  <si>
    <t>Reject characterisation (for fine reject)</t>
  </si>
  <si>
    <r>
      <t xml:space="preserve">4EG lab report template - Part I - Conventional </t>
    </r>
    <r>
      <rPr>
        <b/>
        <sz val="16"/>
        <color theme="1"/>
        <rFont val="Calibri (Body)"/>
      </rPr>
      <t>recycling</t>
    </r>
    <r>
      <rPr>
        <b/>
        <sz val="16"/>
        <color theme="1"/>
        <rFont val="Calibri"/>
        <family val="2"/>
        <scheme val="minor"/>
      </rPr>
      <t xml:space="preserve"> process - Results Summary</t>
    </r>
  </si>
  <si>
    <t>Filled automatically</t>
  </si>
  <si>
    <t xml:space="preserve">To be filled manually </t>
  </si>
  <si>
    <t>Disintegration time</t>
  </si>
  <si>
    <t xml:space="preserve">Coarse reject </t>
  </si>
  <si>
    <t xml:space="preserve">Fine reject </t>
  </si>
  <si>
    <t>Total screening reject</t>
  </si>
  <si>
    <t xml:space="preserve">Sheet adhesion test </t>
  </si>
  <si>
    <t>Visual Impurities</t>
  </si>
  <si>
    <t>Reject characterisation</t>
  </si>
  <si>
    <t xml:space="preserve">Sample </t>
  </si>
  <si>
    <t>generic description</t>
  </si>
  <si>
    <t>Lab</t>
  </si>
  <si>
    <t>Test Date</t>
  </si>
  <si>
    <t xml:space="preserve">agregate </t>
  </si>
  <si>
    <t>consistency</t>
  </si>
  <si>
    <t>AC</t>
  </si>
  <si>
    <t>AF</t>
  </si>
  <si>
    <t xml:space="preserve">Total area </t>
  </si>
  <si>
    <r>
      <t xml:space="preserve">Area =&lt; 2000 </t>
    </r>
    <r>
      <rPr>
        <b/>
        <sz val="11"/>
        <color theme="1"/>
        <rFont val="Calibri"/>
        <family val="2"/>
      </rPr>
      <t>µm</t>
    </r>
    <r>
      <rPr>
        <b/>
        <sz val="11"/>
        <color theme="1"/>
        <rFont val="Calibri"/>
        <family val="2"/>
        <scheme val="minor"/>
      </rPr>
      <t xml:space="preserve"> </t>
    </r>
  </si>
  <si>
    <t>(min)</t>
  </si>
  <si>
    <t xml:space="preserve"> (g/kg packaging)</t>
  </si>
  <si>
    <r>
      <t>(gO</t>
    </r>
    <r>
      <rPr>
        <vertAlign val="subscript"/>
        <sz val="11"/>
        <color theme="1"/>
        <rFont val="Calibri"/>
        <family val="2"/>
        <scheme val="minor"/>
      </rPr>
      <t>2</t>
    </r>
    <r>
      <rPr>
        <sz val="11"/>
        <color theme="1"/>
        <rFont val="Calibri"/>
        <family val="2"/>
        <scheme val="minor"/>
      </rPr>
      <t>/kg packaging)</t>
    </r>
  </si>
  <si>
    <t>(%)</t>
  </si>
  <si>
    <t>Description</t>
  </si>
  <si>
    <t>(mm2/kg)</t>
  </si>
  <si>
    <t>10</t>
  </si>
  <si>
    <r>
      <t xml:space="preserve">4EG Test protocol - Part I - Conventional </t>
    </r>
    <r>
      <rPr>
        <b/>
        <sz val="16"/>
        <color theme="1"/>
        <rFont val="Calibri (Body)"/>
      </rPr>
      <t>recycling</t>
    </r>
    <r>
      <rPr>
        <b/>
        <sz val="16"/>
        <color theme="1"/>
        <rFont val="Calibri"/>
        <family val="2"/>
        <scheme val="minor"/>
      </rPr>
      <t xml:space="preserve"> process - List of Changes</t>
    </r>
  </si>
  <si>
    <t>Version</t>
  </si>
  <si>
    <t>Revision</t>
  </si>
  <si>
    <t>Author</t>
  </si>
  <si>
    <t>Change(s)</t>
  </si>
  <si>
    <t>V 21</t>
  </si>
  <si>
    <t xml:space="preserve">first version of the spreadsheet </t>
  </si>
  <si>
    <t>V 22.1</t>
  </si>
  <si>
    <t>Vanessa Wortmann</t>
  </si>
  <si>
    <t>update in the calculation of the evaporation residue and the chemical oxygen demand</t>
  </si>
  <si>
    <t>V 22.2</t>
  </si>
  <si>
    <t>the fine reject input (cell 133 of the sheet Results) was changed to 20</t>
  </si>
  <si>
    <t xml:space="preserve">V22.3. </t>
  </si>
  <si>
    <t>Marie Geißler</t>
  </si>
  <si>
    <t>evaporation residue of the tap water added (Results cell E215-219),  sample consistency before the coarse screening excluded, optional artificial ageing (3d, 60°C) added</t>
  </si>
  <si>
    <t>V22.4</t>
  </si>
  <si>
    <t>Adaption of the speadsheet for the beta release, renaming the version, more detailed questions about thickening in general information</t>
  </si>
  <si>
    <t>V22.5</t>
  </si>
  <si>
    <t>Filtrate stored in the fridge (yes/no), chaning pulping into disintegraton, reject characterization tree included</t>
  </si>
  <si>
    <t>V22.6</t>
  </si>
  <si>
    <t>Adding new approavch of reject assessment, changing into latest 4EG logo</t>
  </si>
  <si>
    <t>V24.1</t>
  </si>
  <si>
    <t>consistency correction, double determination of COD, correction of links and assessment of sheet adhesion and visual impurities, scorecard</t>
  </si>
  <si>
    <t>V24.2</t>
  </si>
  <si>
    <t>correction of FR after drying the consistency in the oven,  equaltion for average sticky values</t>
  </si>
  <si>
    <t>V25.1</t>
  </si>
  <si>
    <t>updated according to Part I Method, version 3</t>
  </si>
  <si>
    <t>V25.2</t>
  </si>
  <si>
    <t xml:space="preserve"> tab Results_ sample name: correction on the FR calculation (D120). Water pH moved to the disintegration section (B83). Temperature in which the ph was measured added (B84). ER and disintegration times are not listed as optional tests anymore (H18 and J18).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</si>
</sst>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 _€_-;\-* #,##0\ _€_-;_-* &quot;-&quot;\ _€_-;_-@_-"/>
    <numFmt numFmtId="165" formatCode="0.0%"/>
    <numFmt numFmtId="166" formatCode="0.00000"/>
    <numFmt numFmtId="167" formatCode="0.0"/>
    <numFmt numFmtId="168" formatCode="#,##0.0"/>
    <numFmt numFmtId="169" formatCode="#,##0.0000"/>
  </numFmts>
  <fonts count="37">
    <font>
      <sz val="11"/>
      <color theme="1"/>
      <name val="Calibri"/>
      <family val="2"/>
      <scheme val="minor"/>
    </font>
    <font>
      <sz val="11"/>
      <color theme="1"/>
      <name val="Calibri"/>
      <family val="2"/>
      <scheme val="minor"/>
    </font>
    <font>
      <b/>
      <sz val="11"/>
      <color theme="1"/>
      <name val="Calibri"/>
      <family val="2"/>
      <scheme val="minor"/>
    </font>
    <font>
      <sz val="11"/>
      <name val="Calibri"/>
      <family val="2"/>
      <scheme val="minor"/>
    </font>
    <font>
      <sz val="11"/>
      <color rgb="FF000000"/>
      <name val="Calibri"/>
      <family val="2"/>
      <scheme val="minor"/>
    </font>
    <font>
      <sz val="11"/>
      <color rgb="FFFF0000"/>
      <name val="Calibri"/>
      <family val="2"/>
      <scheme val="minor"/>
    </font>
    <font>
      <sz val="11"/>
      <color rgb="FF0070C0"/>
      <name val="Calibri"/>
      <family val="2"/>
      <scheme val="minor"/>
    </font>
    <font>
      <b/>
      <sz val="11"/>
      <name val="Calibri"/>
      <family val="2"/>
      <scheme val="minor"/>
    </font>
    <font>
      <u/>
      <sz val="11"/>
      <color theme="10"/>
      <name val="Calibri"/>
      <family val="2"/>
      <scheme val="minor"/>
    </font>
    <font>
      <b/>
      <u/>
      <sz val="11"/>
      <color theme="1"/>
      <name val="Calibri"/>
      <family val="2"/>
      <scheme val="minor"/>
    </font>
    <font>
      <sz val="16"/>
      <color theme="1"/>
      <name val="Calibri"/>
      <family val="2"/>
      <scheme val="minor"/>
    </font>
    <font>
      <b/>
      <sz val="16"/>
      <color theme="1"/>
      <name val="Calibri"/>
      <family val="2"/>
      <scheme val="minor"/>
    </font>
    <font>
      <sz val="20"/>
      <color theme="1"/>
      <name val="Calibri"/>
      <family val="2"/>
      <scheme val="minor"/>
    </font>
    <font>
      <b/>
      <sz val="20"/>
      <color rgb="FF0070C0"/>
      <name val="Calibri"/>
      <family val="2"/>
      <scheme val="minor"/>
    </font>
    <font>
      <b/>
      <u/>
      <sz val="11"/>
      <color rgb="FF0070C0"/>
      <name val="Calibri"/>
      <family val="2"/>
      <scheme val="minor"/>
    </font>
    <font>
      <b/>
      <sz val="11"/>
      <color rgb="FF0070C0"/>
      <name val="Calibri"/>
      <family val="2"/>
      <scheme val="minor"/>
    </font>
    <font>
      <sz val="28"/>
      <color rgb="FF5E5E5E"/>
      <name val="Medium"/>
    </font>
    <font>
      <b/>
      <sz val="11"/>
      <color theme="3" tint="0.39997558519241921"/>
      <name val="Calibri"/>
      <family val="2"/>
      <scheme val="minor"/>
    </font>
    <font>
      <sz val="11"/>
      <color theme="1"/>
      <name val="Calibri"/>
      <family val="2"/>
    </font>
    <font>
      <b/>
      <sz val="11"/>
      <color rgb="FF000000"/>
      <name val="Calibri"/>
      <family val="2"/>
    </font>
    <font>
      <b/>
      <sz val="16"/>
      <color rgb="FF000000"/>
      <name val="Calibri"/>
      <family val="2"/>
    </font>
    <font>
      <vertAlign val="subscript"/>
      <sz val="11"/>
      <color theme="1"/>
      <name val="Calibri"/>
      <family val="2"/>
      <scheme val="minor"/>
    </font>
    <font>
      <sz val="10"/>
      <name val="Arial"/>
      <family val="2"/>
    </font>
    <font>
      <b/>
      <sz val="10"/>
      <name val="Arial"/>
      <family val="2"/>
    </font>
    <font>
      <b/>
      <i/>
      <sz val="10"/>
      <name val="Arial"/>
      <family val="2"/>
    </font>
    <font>
      <sz val="10"/>
      <name val="Calibri"/>
      <family val="2"/>
    </font>
    <font>
      <b/>
      <sz val="10"/>
      <name val="Calibri"/>
      <family val="2"/>
    </font>
    <font>
      <b/>
      <sz val="10"/>
      <color theme="0" tint="-0.499984740745262"/>
      <name val="Arial"/>
      <family val="2"/>
    </font>
    <font>
      <sz val="10"/>
      <color theme="0" tint="-0.499984740745262"/>
      <name val="Arial"/>
      <family val="2"/>
    </font>
    <font>
      <b/>
      <vertAlign val="subscript"/>
      <sz val="10"/>
      <name val="Arial"/>
      <family val="2"/>
    </font>
    <font>
      <b/>
      <sz val="12"/>
      <color rgb="FF1D1D1B"/>
      <name val="Medium"/>
    </font>
    <font>
      <sz val="12"/>
      <name val="Arial"/>
      <family val="2"/>
    </font>
    <font>
      <sz val="12"/>
      <color rgb="FF1D1D1B"/>
      <name val="Medium"/>
    </font>
    <font>
      <sz val="12"/>
      <color theme="1"/>
      <name val="Calibri"/>
      <family val="2"/>
    </font>
    <font>
      <b/>
      <i/>
      <sz val="11"/>
      <color theme="1"/>
      <name val="Calibri"/>
      <family val="2"/>
    </font>
    <font>
      <b/>
      <sz val="11"/>
      <color theme="1"/>
      <name val="Calibri"/>
      <family val="2"/>
    </font>
    <font>
      <b/>
      <sz val="16"/>
      <color theme="1"/>
      <name val="Calibri (Body)"/>
    </font>
  </fonts>
  <fills count="32">
    <fill>
      <patternFill patternType="none"/>
    </fill>
    <fill>
      <patternFill patternType="gray125"/>
    </fill>
    <fill>
      <patternFill patternType="solid">
        <fgColor theme="5" tint="0.39997558519241921"/>
        <bgColor indexed="64"/>
      </patternFill>
    </fill>
    <fill>
      <patternFill patternType="solid">
        <fgColor rgb="FFFFFFCC"/>
      </patternFill>
    </fill>
    <fill>
      <patternFill patternType="solid">
        <fgColor theme="9" tint="-0.249977111117893"/>
        <bgColor indexed="64"/>
      </patternFill>
    </fill>
    <fill>
      <patternFill patternType="solid">
        <fgColor theme="9" tint="0.39997558519241921"/>
        <bgColor indexed="64"/>
      </patternFill>
    </fill>
    <fill>
      <patternFill patternType="solid">
        <fgColor theme="8" tint="0.39997558519241921"/>
        <bgColor indexed="64"/>
      </patternFill>
    </fill>
    <fill>
      <patternFill patternType="solid">
        <fgColor theme="4" tint="0.39997558519241921"/>
        <bgColor indexed="64"/>
      </patternFill>
    </fill>
    <fill>
      <patternFill patternType="solid">
        <fgColor rgb="FFFFC000"/>
        <bgColor indexed="64"/>
      </patternFill>
    </fill>
    <fill>
      <patternFill patternType="solid">
        <fgColor theme="2" tint="-0.499984740745262"/>
        <bgColor indexed="64"/>
      </patternFill>
    </fill>
    <fill>
      <patternFill patternType="solid">
        <fgColor theme="3" tint="0.39997558519241921"/>
        <bgColor indexed="64"/>
      </patternFill>
    </fill>
    <fill>
      <patternFill patternType="solid">
        <fgColor rgb="FFC6E567"/>
        <bgColor indexed="64"/>
      </patternFill>
    </fill>
    <fill>
      <patternFill patternType="solid">
        <fgColor theme="0" tint="-0.14999847407452621"/>
        <bgColor indexed="64"/>
      </patternFill>
    </fill>
    <fill>
      <patternFill patternType="solid">
        <fgColor rgb="FF92D050"/>
        <bgColor indexed="64"/>
      </patternFill>
    </fill>
    <fill>
      <patternFill patternType="solid">
        <fgColor theme="0"/>
        <bgColor indexed="64"/>
      </patternFill>
    </fill>
    <fill>
      <patternFill patternType="solid">
        <fgColor theme="9" tint="0.79998168889431442"/>
        <bgColor indexed="64"/>
      </patternFill>
    </fill>
    <fill>
      <patternFill patternType="solid">
        <fgColor rgb="FFFFFFFF"/>
        <bgColor rgb="FF000000"/>
      </patternFill>
    </fill>
    <fill>
      <patternFill patternType="solid">
        <fgColor theme="0" tint="-0.249977111117893"/>
        <bgColor indexed="64"/>
      </patternFill>
    </fill>
    <fill>
      <patternFill patternType="solid">
        <fgColor theme="6"/>
        <bgColor indexed="64"/>
      </patternFill>
    </fill>
    <fill>
      <patternFill patternType="solid">
        <fgColor theme="5"/>
        <bgColor indexed="64"/>
      </patternFill>
    </fill>
    <fill>
      <patternFill patternType="solid">
        <fgColor theme="4"/>
        <bgColor indexed="64"/>
      </patternFill>
    </fill>
    <fill>
      <patternFill patternType="solid">
        <fgColor indexed="45"/>
        <bgColor indexed="64"/>
      </patternFill>
    </fill>
    <fill>
      <patternFill patternType="solid">
        <fgColor indexed="42"/>
        <bgColor indexed="64"/>
      </patternFill>
    </fill>
    <fill>
      <patternFill patternType="solid">
        <fgColor indexed="44"/>
        <bgColor indexed="64"/>
      </patternFill>
    </fill>
    <fill>
      <patternFill patternType="solid">
        <fgColor rgb="FFFFFF00"/>
        <bgColor indexed="64"/>
      </patternFill>
    </fill>
    <fill>
      <patternFill patternType="solid">
        <fgColor indexed="46"/>
        <bgColor indexed="64"/>
      </patternFill>
    </fill>
    <fill>
      <patternFill patternType="solid">
        <fgColor theme="0" tint="-0.14999847407452621"/>
        <bgColor rgb="FF000000"/>
      </patternFill>
    </fill>
    <fill>
      <patternFill patternType="solid">
        <fgColor theme="2"/>
        <bgColor indexed="64"/>
      </patternFill>
    </fill>
    <fill>
      <patternFill patternType="solid">
        <fgColor theme="9"/>
        <bgColor indexed="64"/>
      </patternFill>
    </fill>
    <fill>
      <patternFill patternType="solid">
        <fgColor theme="6" tint="0.59999389629810485"/>
        <bgColor rgb="FF000000"/>
      </patternFill>
    </fill>
    <fill>
      <patternFill patternType="solid">
        <fgColor theme="6" tint="0.59999389629810485"/>
        <bgColor indexed="64"/>
      </patternFill>
    </fill>
    <fill>
      <patternFill patternType="solid">
        <fgColor theme="2" tint="-9.9978637043366805E-2"/>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rgb="FFB2B2B2"/>
      </left>
      <right style="thin">
        <color rgb="FFB2B2B2"/>
      </right>
      <top/>
      <bottom style="thin">
        <color rgb="FFB2B2B2"/>
      </bottom>
      <diagonal/>
    </border>
    <border>
      <left style="thin">
        <color indexed="64"/>
      </left>
      <right style="thin">
        <color indexed="64"/>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ck">
        <color indexed="64"/>
      </top>
      <bottom/>
      <diagonal/>
    </border>
    <border>
      <left style="medium">
        <color rgb="FF1D1D1B"/>
      </left>
      <right style="medium">
        <color rgb="FF1D1D1B"/>
      </right>
      <top style="medium">
        <color rgb="FF1D1D1B"/>
      </top>
      <bottom/>
      <diagonal/>
    </border>
    <border>
      <left style="medium">
        <color rgb="FF1D1D1B"/>
      </left>
      <right style="medium">
        <color rgb="FF1D1D1B"/>
      </right>
      <top/>
      <bottom/>
      <diagonal/>
    </border>
    <border>
      <left style="medium">
        <color indexed="64"/>
      </left>
      <right style="medium">
        <color rgb="FF1D1D1B"/>
      </right>
      <top style="medium">
        <color indexed="64"/>
      </top>
      <bottom/>
      <diagonal/>
    </border>
    <border>
      <left style="medium">
        <color rgb="FF1D1D1B"/>
      </left>
      <right style="medium">
        <color rgb="FF1D1D1B"/>
      </right>
      <top style="medium">
        <color indexed="64"/>
      </top>
      <bottom/>
      <diagonal/>
    </border>
    <border>
      <left style="medium">
        <color rgb="FF1D1D1B"/>
      </left>
      <right/>
      <top style="medium">
        <color indexed="64"/>
      </top>
      <bottom/>
      <diagonal/>
    </border>
    <border>
      <left/>
      <right style="medium">
        <color indexed="64"/>
      </right>
      <top style="medium">
        <color indexed="64"/>
      </top>
      <bottom/>
      <diagonal/>
    </border>
    <border>
      <left style="medium">
        <color indexed="64"/>
      </left>
      <right style="medium">
        <color rgb="FF1D1D1B"/>
      </right>
      <top/>
      <bottom style="medium">
        <color indexed="64"/>
      </bottom>
      <diagonal/>
    </border>
    <border>
      <left style="medium">
        <color rgb="FF1D1D1B"/>
      </left>
      <right style="medium">
        <color rgb="FF1D1D1B"/>
      </right>
      <top/>
      <bottom style="medium">
        <color indexed="64"/>
      </bottom>
      <diagonal/>
    </border>
    <border>
      <left style="medium">
        <color rgb="FF1D1D1B"/>
      </left>
      <right/>
      <top/>
      <bottom style="medium">
        <color indexed="64"/>
      </bottom>
      <diagonal/>
    </border>
    <border>
      <left/>
      <right style="medium">
        <color indexed="64"/>
      </right>
      <top/>
      <bottom style="medium">
        <color indexed="64"/>
      </bottom>
      <diagonal/>
    </border>
    <border>
      <left style="thin">
        <color rgb="FFB2B2B2"/>
      </left>
      <right style="thin">
        <color rgb="FFB2B2B2"/>
      </right>
      <top style="thin">
        <color rgb="FFB2B2B2"/>
      </top>
      <bottom/>
      <diagonal/>
    </border>
  </borders>
  <cellStyleXfs count="7">
    <xf numFmtId="0" fontId="0" fillId="0" borderId="0"/>
    <xf numFmtId="9" fontId="1" fillId="0" borderId="0" applyFont="0" applyFill="0" applyBorder="0" applyAlignment="0" applyProtection="0"/>
    <xf numFmtId="0" fontId="1" fillId="3" borderId="5" applyNumberFormat="0" applyFont="0" applyAlignment="0" applyProtection="0"/>
    <xf numFmtId="0" fontId="8" fillId="0" borderId="0" applyNumberFormat="0" applyFill="0" applyBorder="0" applyAlignment="0" applyProtection="0"/>
    <xf numFmtId="0" fontId="22" fillId="0" borderId="0"/>
    <xf numFmtId="0" fontId="22" fillId="0" borderId="0"/>
    <xf numFmtId="164" fontId="1" fillId="0" borderId="0" applyFont="0" applyFill="0" applyBorder="0" applyAlignment="0" applyProtection="0"/>
  </cellStyleXfs>
  <cellXfs count="299">
    <xf numFmtId="0" fontId="0" fillId="0" borderId="0" xfId="0"/>
    <xf numFmtId="0" fontId="0" fillId="0" borderId="1" xfId="0" applyBorder="1"/>
    <xf numFmtId="14" fontId="0" fillId="0" borderId="1" xfId="0" applyNumberFormat="1" applyBorder="1" applyAlignment="1">
      <alignment horizontal="center"/>
    </xf>
    <xf numFmtId="0" fontId="3" fillId="0" borderId="1" xfId="0" applyFont="1" applyBorder="1" applyAlignment="1">
      <alignment horizontal="left" vertical="top" wrapText="1"/>
    </xf>
    <xf numFmtId="0" fontId="3" fillId="0" borderId="1" xfId="0" applyFont="1" applyBorder="1" applyAlignment="1">
      <alignment horizontal="left" vertical="top"/>
    </xf>
    <xf numFmtId="0" fontId="0" fillId="0" borderId="0" xfId="0" applyAlignment="1">
      <alignment horizontal="left" vertical="top"/>
    </xf>
    <xf numFmtId="0" fontId="6" fillId="0" borderId="0" xfId="0" applyFont="1" applyAlignment="1">
      <alignment horizontal="left" vertical="top" indent="6"/>
    </xf>
    <xf numFmtId="0" fontId="5" fillId="0" borderId="0" xfId="0" applyFont="1" applyAlignment="1">
      <alignment horizontal="left" vertical="top"/>
    </xf>
    <xf numFmtId="0" fontId="0" fillId="0" borderId="1" xfId="0" applyBorder="1" applyAlignment="1">
      <alignment horizontal="left" vertical="top"/>
    </xf>
    <xf numFmtId="0" fontId="0" fillId="0" borderId="0" xfId="0" applyAlignment="1">
      <alignment horizontal="left" vertical="top" wrapText="1"/>
    </xf>
    <xf numFmtId="0" fontId="0" fillId="0" borderId="0" xfId="0" applyAlignment="1">
      <alignment vertical="top"/>
    </xf>
    <xf numFmtId="0" fontId="0" fillId="0" borderId="0" xfId="0" applyAlignment="1">
      <alignment vertical="top" wrapText="1"/>
    </xf>
    <xf numFmtId="0" fontId="0" fillId="0" borderId="0" xfId="0" applyAlignment="1">
      <alignment horizontal="center"/>
    </xf>
    <xf numFmtId="0" fontId="0" fillId="10" borderId="1" xfId="0" applyFill="1" applyBorder="1" applyAlignment="1">
      <alignment horizontal="left" vertical="top"/>
    </xf>
    <xf numFmtId="0" fontId="3" fillId="0" borderId="6" xfId="0" applyFont="1" applyBorder="1" applyAlignment="1">
      <alignment horizontal="left" vertical="top"/>
    </xf>
    <xf numFmtId="3" fontId="0" fillId="0" borderId="1" xfId="0" applyNumberFormat="1" applyBorder="1" applyAlignment="1">
      <alignment horizontal="center"/>
    </xf>
    <xf numFmtId="0" fontId="0" fillId="0" borderId="1" xfId="0" applyBorder="1" applyAlignment="1">
      <alignment vertical="center"/>
    </xf>
    <xf numFmtId="0" fontId="0" fillId="0" borderId="0" xfId="0" quotePrefix="1"/>
    <xf numFmtId="0" fontId="0" fillId="0" borderId="1" xfId="0" applyBorder="1" applyAlignment="1">
      <alignment horizontal="center" wrapText="1"/>
    </xf>
    <xf numFmtId="4" fontId="0" fillId="0" borderId="1" xfId="0" applyNumberFormat="1" applyBorder="1" applyAlignment="1">
      <alignment horizontal="center"/>
    </xf>
    <xf numFmtId="0" fontId="0" fillId="0" borderId="1" xfId="0" applyBorder="1" applyAlignment="1">
      <alignment horizontal="center"/>
    </xf>
    <xf numFmtId="4" fontId="6" fillId="0" borderId="1" xfId="0" applyNumberFormat="1" applyFont="1" applyBorder="1" applyAlignment="1">
      <alignment horizontal="center"/>
    </xf>
    <xf numFmtId="0" fontId="0" fillId="8" borderId="1" xfId="0" applyFill="1" applyBorder="1" applyAlignment="1">
      <alignment vertical="center" wrapText="1"/>
    </xf>
    <xf numFmtId="0" fontId="7" fillId="0" borderId="0" xfId="0" applyFont="1" applyAlignment="1">
      <alignment horizontal="left" vertical="center" wrapText="1"/>
    </xf>
    <xf numFmtId="0" fontId="3" fillId="0" borderId="0" xfId="0" applyFont="1" applyAlignment="1">
      <alignment horizontal="left" vertical="center" wrapText="1"/>
    </xf>
    <xf numFmtId="0" fontId="3" fillId="0" borderId="1" xfId="0" applyFont="1" applyBorder="1" applyAlignment="1">
      <alignment horizontal="left" vertical="center" wrapText="1"/>
    </xf>
    <xf numFmtId="0" fontId="0" fillId="0" borderId="0" xfId="0" applyAlignment="1">
      <alignment wrapText="1"/>
    </xf>
    <xf numFmtId="0" fontId="10" fillId="0" borderId="0" xfId="0" applyFont="1" applyAlignment="1">
      <alignment horizontal="center" vertical="center"/>
    </xf>
    <xf numFmtId="0" fontId="0" fillId="11" borderId="0" xfId="0" applyFill="1"/>
    <xf numFmtId="0" fontId="0" fillId="3" borderId="5" xfId="2" applyFont="1" applyAlignment="1">
      <alignment vertical="top" wrapText="1"/>
    </xf>
    <xf numFmtId="0" fontId="0" fillId="3" borderId="5" xfId="2" applyFont="1" applyAlignment="1">
      <alignment vertical="top"/>
    </xf>
    <xf numFmtId="0" fontId="0" fillId="3" borderId="5" xfId="2" applyFont="1" applyAlignment="1">
      <alignment wrapText="1"/>
    </xf>
    <xf numFmtId="0" fontId="12" fillId="0" borderId="0" xfId="0" applyFont="1"/>
    <xf numFmtId="0" fontId="12" fillId="0" borderId="0" xfId="0" applyFont="1" applyAlignment="1">
      <alignment horizontal="center"/>
    </xf>
    <xf numFmtId="0" fontId="12" fillId="0" borderId="0" xfId="0" applyFont="1" applyAlignment="1">
      <alignment vertical="top"/>
    </xf>
    <xf numFmtId="0" fontId="6" fillId="12" borderId="1" xfId="0" applyFont="1" applyFill="1" applyBorder="1" applyAlignment="1">
      <alignment horizontal="left" vertical="top"/>
    </xf>
    <xf numFmtId="4" fontId="6" fillId="12" borderId="1" xfId="0" applyNumberFormat="1" applyFont="1" applyFill="1" applyBorder="1" applyAlignment="1">
      <alignment horizontal="center"/>
    </xf>
    <xf numFmtId="10" fontId="6" fillId="12" borderId="1" xfId="1" applyNumberFormat="1" applyFont="1" applyFill="1" applyBorder="1" applyAlignment="1">
      <alignment horizontal="center"/>
    </xf>
    <xf numFmtId="0" fontId="8" fillId="0" borderId="0" xfId="3" applyAlignment="1">
      <alignment vertical="top"/>
    </xf>
    <xf numFmtId="0" fontId="13" fillId="12" borderId="0" xfId="0" applyFont="1" applyFill="1" applyAlignment="1">
      <alignment horizontal="left" vertical="top"/>
    </xf>
    <xf numFmtId="0" fontId="8" fillId="0" borderId="1" xfId="3" applyBorder="1" applyAlignment="1"/>
    <xf numFmtId="0" fontId="0" fillId="11" borderId="0" xfId="0" applyFill="1" applyAlignment="1">
      <alignment horizontal="center"/>
    </xf>
    <xf numFmtId="0" fontId="2" fillId="5" borderId="1" xfId="0" applyFont="1" applyFill="1" applyBorder="1" applyAlignment="1">
      <alignment vertical="top"/>
    </xf>
    <xf numFmtId="0" fontId="3" fillId="0" borderId="6" xfId="0" applyFont="1" applyBorder="1" applyAlignment="1">
      <alignment horizontal="center" vertical="top"/>
    </xf>
    <xf numFmtId="0" fontId="2" fillId="5" borderId="1" xfId="0" applyFont="1" applyFill="1" applyBorder="1" applyAlignment="1">
      <alignment horizontal="center" vertical="top"/>
    </xf>
    <xf numFmtId="0" fontId="2" fillId="5" borderId="6" xfId="0" applyFont="1" applyFill="1" applyBorder="1" applyAlignment="1">
      <alignment vertical="top"/>
    </xf>
    <xf numFmtId="0" fontId="2" fillId="5" borderId="6" xfId="0" applyFont="1" applyFill="1" applyBorder="1" applyAlignment="1">
      <alignment horizontal="center" vertical="top"/>
    </xf>
    <xf numFmtId="165" fontId="14" fillId="12" borderId="1" xfId="1" applyNumberFormat="1" applyFont="1" applyFill="1" applyBorder="1" applyAlignment="1">
      <alignment horizontal="center" vertical="center"/>
    </xf>
    <xf numFmtId="165" fontId="6" fillId="12" borderId="1" xfId="1" applyNumberFormat="1" applyFont="1" applyFill="1" applyBorder="1" applyAlignment="1">
      <alignment horizontal="center" vertical="center"/>
    </xf>
    <xf numFmtId="0" fontId="2" fillId="5" borderId="1" xfId="0" applyFont="1" applyFill="1" applyBorder="1" applyAlignment="1">
      <alignment horizontal="center" vertical="top" wrapText="1"/>
    </xf>
    <xf numFmtId="0" fontId="0" fillId="3" borderId="5" xfId="2" applyFont="1" applyAlignment="1">
      <alignment horizontal="center" wrapText="1"/>
    </xf>
    <xf numFmtId="10" fontId="15" fillId="13" borderId="1" xfId="1" applyNumberFormat="1" applyFont="1" applyFill="1" applyBorder="1" applyAlignment="1">
      <alignment horizontal="center"/>
    </xf>
    <xf numFmtId="3" fontId="2" fillId="13" borderId="1" xfId="0" applyNumberFormat="1" applyFont="1" applyFill="1" applyBorder="1" applyAlignment="1">
      <alignment horizontal="center"/>
    </xf>
    <xf numFmtId="0" fontId="0" fillId="13" borderId="1" xfId="0" applyFill="1" applyBorder="1" applyAlignment="1">
      <alignment horizontal="left" vertical="top"/>
    </xf>
    <xf numFmtId="0" fontId="2" fillId="0" borderId="0" xfId="0" applyFont="1" applyAlignment="1">
      <alignment horizontal="center"/>
    </xf>
    <xf numFmtId="14" fontId="0" fillId="0" borderId="0" xfId="0" applyNumberFormat="1"/>
    <xf numFmtId="14" fontId="0" fillId="0" borderId="0" xfId="0" applyNumberFormat="1" applyAlignment="1">
      <alignment horizontal="center"/>
    </xf>
    <xf numFmtId="0" fontId="0" fillId="0" borderId="0" xfId="0" applyAlignment="1">
      <alignment horizontal="left"/>
    </xf>
    <xf numFmtId="0" fontId="0" fillId="0" borderId="0" xfId="0" applyAlignment="1">
      <alignment horizontal="left" wrapText="1"/>
    </xf>
    <xf numFmtId="0" fontId="0" fillId="0" borderId="0" xfId="0" applyAlignment="1">
      <alignment horizontal="center" vertical="top"/>
    </xf>
    <xf numFmtId="0" fontId="0" fillId="0" borderId="0" xfId="0" applyProtection="1">
      <protection locked="0"/>
    </xf>
    <xf numFmtId="4" fontId="0" fillId="0" borderId="0" xfId="0" applyNumberFormat="1" applyProtection="1">
      <protection locked="0"/>
    </xf>
    <xf numFmtId="0" fontId="2" fillId="4" borderId="1" xfId="0" applyFont="1" applyFill="1" applyBorder="1" applyAlignment="1">
      <alignment horizontal="center"/>
    </xf>
    <xf numFmtId="0" fontId="0" fillId="5" borderId="1" xfId="0" quotePrefix="1" applyFill="1" applyBorder="1" applyProtection="1">
      <protection locked="0"/>
    </xf>
    <xf numFmtId="10" fontId="0" fillId="0" borderId="1" xfId="0" applyNumberFormat="1" applyBorder="1" applyAlignment="1" applyProtection="1">
      <alignment horizontal="center"/>
      <protection locked="0"/>
    </xf>
    <xf numFmtId="10" fontId="6" fillId="12" borderId="1" xfId="0" applyNumberFormat="1" applyFont="1" applyFill="1" applyBorder="1" applyAlignment="1">
      <alignment horizontal="center"/>
    </xf>
    <xf numFmtId="0" fontId="0" fillId="5" borderId="1" xfId="0" quotePrefix="1" applyFill="1" applyBorder="1"/>
    <xf numFmtId="2" fontId="6" fillId="12" borderId="1" xfId="1" applyNumberFormat="1" applyFont="1" applyFill="1" applyBorder="1" applyAlignment="1">
      <alignment horizontal="center" vertical="center"/>
    </xf>
    <xf numFmtId="0" fontId="7" fillId="0" borderId="0" xfId="0" applyFont="1" applyAlignment="1">
      <alignment horizontal="left" vertical="top"/>
    </xf>
    <xf numFmtId="165" fontId="15" fillId="0" borderId="0" xfId="1" applyNumberFormat="1" applyFont="1" applyFill="1" applyBorder="1" applyAlignment="1">
      <alignment horizontal="center" vertical="center"/>
    </xf>
    <xf numFmtId="0" fontId="2" fillId="0" borderId="1" xfId="0" applyFont="1" applyBorder="1" applyAlignment="1">
      <alignment horizontal="center"/>
    </xf>
    <xf numFmtId="165" fontId="15" fillId="12" borderId="1" xfId="1" applyNumberFormat="1" applyFont="1" applyFill="1" applyBorder="1" applyAlignment="1">
      <alignment horizontal="center" vertical="center"/>
    </xf>
    <xf numFmtId="2" fontId="15" fillId="12" borderId="1" xfId="1" applyNumberFormat="1" applyFont="1" applyFill="1" applyBorder="1" applyAlignment="1">
      <alignment horizontal="center" vertical="center"/>
    </xf>
    <xf numFmtId="4" fontId="7" fillId="15" borderId="1" xfId="0" applyNumberFormat="1" applyFont="1" applyFill="1" applyBorder="1" applyAlignment="1">
      <alignment horizontal="center" vertical="center"/>
    </xf>
    <xf numFmtId="4" fontId="7" fillId="15" borderId="1" xfId="0" applyNumberFormat="1" applyFont="1" applyFill="1" applyBorder="1" applyAlignment="1">
      <alignment horizontal="left" vertical="center"/>
    </xf>
    <xf numFmtId="0" fontId="2" fillId="4" borderId="1" xfId="0" applyFont="1" applyFill="1" applyBorder="1" applyAlignment="1">
      <alignment vertical="center" wrapText="1"/>
    </xf>
    <xf numFmtId="0" fontId="0" fillId="0" borderId="1" xfId="0" applyBorder="1" applyAlignment="1" applyProtection="1">
      <alignment horizontal="center" vertical="top" wrapText="1"/>
      <protection locked="0"/>
    </xf>
    <xf numFmtId="0" fontId="3" fillId="0" borderId="1" xfId="0" applyFont="1" applyBorder="1" applyAlignment="1" applyProtection="1">
      <alignment horizontal="center" vertical="top" wrapText="1"/>
      <protection locked="0"/>
    </xf>
    <xf numFmtId="10" fontId="17" fillId="0" borderId="0" xfId="1" applyNumberFormat="1" applyFont="1" applyFill="1" applyBorder="1" applyAlignment="1" applyProtection="1">
      <alignment horizontal="center" wrapText="1"/>
      <protection locked="0"/>
    </xf>
    <xf numFmtId="0" fontId="0" fillId="3" borderId="1" xfId="2" applyFont="1" applyBorder="1" applyAlignment="1">
      <alignment horizontal="center"/>
    </xf>
    <xf numFmtId="0" fontId="0" fillId="13" borderId="1" xfId="0" applyFill="1" applyBorder="1" applyAlignment="1">
      <alignment vertical="center"/>
    </xf>
    <xf numFmtId="0" fontId="16" fillId="16" borderId="0" xfId="0" applyFont="1" applyFill="1" applyAlignment="1">
      <alignment vertical="center" readingOrder="1"/>
    </xf>
    <xf numFmtId="0" fontId="18" fillId="16" borderId="0" xfId="0" applyFont="1" applyFill="1" applyAlignment="1">
      <alignment horizontal="center" vertical="center"/>
    </xf>
    <xf numFmtId="0" fontId="18" fillId="16" borderId="0" xfId="0" applyFont="1" applyFill="1"/>
    <xf numFmtId="0" fontId="18" fillId="16" borderId="1" xfId="0" applyFont="1" applyFill="1" applyBorder="1" applyAlignment="1">
      <alignment horizontal="center" vertical="center" wrapText="1"/>
    </xf>
    <xf numFmtId="0" fontId="18" fillId="16" borderId="0" xfId="0" applyFont="1" applyFill="1" applyAlignment="1">
      <alignment horizontal="center"/>
    </xf>
    <xf numFmtId="0" fontId="0" fillId="14" borderId="6" xfId="0" applyFill="1" applyBorder="1" applyAlignment="1">
      <alignment vertical="top"/>
    </xf>
    <xf numFmtId="0" fontId="0" fillId="14" borderId="1" xfId="0" applyFill="1" applyBorder="1" applyAlignment="1">
      <alignment vertical="top"/>
    </xf>
    <xf numFmtId="0" fontId="6" fillId="12" borderId="1" xfId="0" applyFont="1" applyFill="1" applyBorder="1" applyAlignment="1">
      <alignment horizontal="center" vertical="top"/>
    </xf>
    <xf numFmtId="0" fontId="3" fillId="12" borderId="1" xfId="0" applyFont="1" applyFill="1" applyBorder="1" applyAlignment="1">
      <alignment horizontal="center" vertical="center"/>
    </xf>
    <xf numFmtId="166" fontId="17" fillId="12" borderId="1" xfId="1" applyNumberFormat="1" applyFont="1" applyFill="1" applyBorder="1" applyAlignment="1" applyProtection="1">
      <alignment horizontal="center" wrapText="1"/>
    </xf>
    <xf numFmtId="1" fontId="17" fillId="12" borderId="1" xfId="1" applyNumberFormat="1" applyFont="1" applyFill="1" applyBorder="1" applyAlignment="1" applyProtection="1">
      <alignment horizontal="center" wrapText="1"/>
    </xf>
    <xf numFmtId="2" fontId="17" fillId="12" borderId="1" xfId="1" applyNumberFormat="1" applyFont="1" applyFill="1" applyBorder="1" applyAlignment="1" applyProtection="1">
      <alignment horizontal="center" wrapText="1"/>
    </xf>
    <xf numFmtId="10" fontId="17" fillId="12" borderId="1" xfId="1" applyNumberFormat="1" applyFont="1" applyFill="1" applyBorder="1" applyAlignment="1" applyProtection="1">
      <alignment horizontal="center" wrapText="1"/>
    </xf>
    <xf numFmtId="166" fontId="17" fillId="0" borderId="0" xfId="1" applyNumberFormat="1" applyFont="1" applyFill="1" applyBorder="1" applyAlignment="1" applyProtection="1">
      <alignment horizontal="center" wrapText="1"/>
    </xf>
    <xf numFmtId="3" fontId="6" fillId="17" borderId="1" xfId="0" applyNumberFormat="1" applyFont="1" applyFill="1" applyBorder="1" applyAlignment="1">
      <alignment horizontal="center"/>
    </xf>
    <xf numFmtId="0" fontId="22" fillId="0" borderId="0" xfId="4" applyAlignment="1">
      <alignment vertical="center"/>
    </xf>
    <xf numFmtId="0" fontId="22" fillId="0" borderId="0" xfId="4" applyAlignment="1">
      <alignment horizontal="right" vertical="center"/>
    </xf>
    <xf numFmtId="0" fontId="22" fillId="0" borderId="0" xfId="4"/>
    <xf numFmtId="0" fontId="23" fillId="0" borderId="0" xfId="4" applyFont="1" applyAlignment="1">
      <alignment vertical="center"/>
    </xf>
    <xf numFmtId="0" fontId="23" fillId="19" borderId="7" xfId="4" applyFont="1" applyFill="1" applyBorder="1" applyAlignment="1">
      <alignment horizontal="centerContinuous" vertical="center"/>
    </xf>
    <xf numFmtId="0" fontId="23" fillId="18" borderId="7" xfId="4" applyFont="1" applyFill="1" applyBorder="1" applyAlignment="1">
      <alignment horizontal="centerContinuous" vertical="center"/>
    </xf>
    <xf numFmtId="0" fontId="23" fillId="20" borderId="7" xfId="4" applyFont="1" applyFill="1" applyBorder="1" applyAlignment="1">
      <alignment horizontal="centerContinuous" vertical="center"/>
    </xf>
    <xf numFmtId="0" fontId="22" fillId="0" borderId="0" xfId="4" applyAlignment="1">
      <alignment horizontal="center" vertical="center"/>
    </xf>
    <xf numFmtId="0" fontId="25" fillId="0" borderId="0" xfId="4" applyFont="1" applyAlignment="1">
      <alignment vertical="center" wrapText="1"/>
    </xf>
    <xf numFmtId="0" fontId="23" fillId="0" borderId="0" xfId="4" applyFont="1" applyAlignment="1">
      <alignment horizontal="center" vertical="center"/>
    </xf>
    <xf numFmtId="0" fontId="27" fillId="21" borderId="9" xfId="4" applyFont="1" applyFill="1" applyBorder="1" applyAlignment="1">
      <alignment horizontal="center" vertical="center"/>
    </xf>
    <xf numFmtId="0" fontId="23" fillId="21" borderId="9" xfId="4" applyFont="1" applyFill="1" applyBorder="1" applyAlignment="1">
      <alignment horizontal="center" vertical="center"/>
    </xf>
    <xf numFmtId="0" fontId="27" fillId="21" borderId="9" xfId="4" applyFont="1" applyFill="1" applyBorder="1" applyAlignment="1">
      <alignment horizontal="center"/>
    </xf>
    <xf numFmtId="0" fontId="23" fillId="21" borderId="9" xfId="4" applyFont="1" applyFill="1" applyBorder="1" applyAlignment="1">
      <alignment horizontal="center"/>
    </xf>
    <xf numFmtId="0" fontId="28" fillId="21" borderId="9" xfId="4" applyFont="1" applyFill="1" applyBorder="1" applyAlignment="1">
      <alignment horizontal="center" vertical="center"/>
    </xf>
    <xf numFmtId="0" fontId="23" fillId="0" borderId="10" xfId="4" applyFont="1" applyBorder="1" applyAlignment="1">
      <alignment horizontal="center" vertical="center"/>
    </xf>
    <xf numFmtId="0" fontId="23" fillId="0" borderId="11" xfId="4" applyFont="1" applyBorder="1" applyAlignment="1">
      <alignment horizontal="center" vertical="center"/>
    </xf>
    <xf numFmtId="0" fontId="22" fillId="21" borderId="6" xfId="4" applyFill="1" applyBorder="1" applyAlignment="1">
      <alignment horizontal="center" vertical="center"/>
    </xf>
    <xf numFmtId="0" fontId="22" fillId="21" borderId="6" xfId="4" applyFill="1" applyBorder="1" applyAlignment="1">
      <alignment horizontal="center"/>
    </xf>
    <xf numFmtId="0" fontId="22" fillId="0" borderId="1" xfId="4" applyBorder="1" applyAlignment="1">
      <alignment horizontal="center" vertical="center"/>
    </xf>
    <xf numFmtId="0" fontId="22" fillId="22" borderId="1" xfId="4" applyFill="1" applyBorder="1" applyAlignment="1">
      <alignment vertical="center"/>
    </xf>
    <xf numFmtId="3" fontId="22" fillId="0" borderId="1" xfId="4" applyNumberFormat="1" applyBorder="1" applyAlignment="1">
      <alignment horizontal="center" vertical="center"/>
    </xf>
    <xf numFmtId="0" fontId="22" fillId="0" borderId="9" xfId="4" applyBorder="1" applyAlignment="1">
      <alignment vertical="center"/>
    </xf>
    <xf numFmtId="3" fontId="22" fillId="0" borderId="1" xfId="4" applyNumberFormat="1" applyBorder="1" applyAlignment="1">
      <alignment horizontal="center"/>
    </xf>
    <xf numFmtId="3" fontId="22" fillId="0" borderId="1" xfId="4" applyNumberFormat="1" applyBorder="1" applyAlignment="1">
      <alignment vertical="center"/>
    </xf>
    <xf numFmtId="0" fontId="22" fillId="0" borderId="1" xfId="4" applyBorder="1" applyAlignment="1">
      <alignment vertical="center"/>
    </xf>
    <xf numFmtId="0" fontId="25" fillId="0" borderId="0" xfId="4" applyFont="1" applyAlignment="1">
      <alignment horizontal="left" wrapText="1"/>
    </xf>
    <xf numFmtId="0" fontId="22" fillId="0" borderId="0" xfId="4" applyAlignment="1">
      <alignment horizontal="left" vertical="center" wrapText="1"/>
    </xf>
    <xf numFmtId="0" fontId="22" fillId="0" borderId="12" xfId="4" applyBorder="1" applyAlignment="1">
      <alignment vertical="center"/>
    </xf>
    <xf numFmtId="0" fontId="23" fillId="23" borderId="1" xfId="4" applyFont="1" applyFill="1" applyBorder="1" applyAlignment="1">
      <alignment vertical="center"/>
    </xf>
    <xf numFmtId="0" fontId="22" fillId="0" borderId="2" xfId="4" applyBorder="1" applyAlignment="1">
      <alignment horizontal="left" vertical="center" indent="1"/>
    </xf>
    <xf numFmtId="0" fontId="22" fillId="0" borderId="3" xfId="4" applyBorder="1" applyAlignment="1">
      <alignment vertical="center"/>
    </xf>
    <xf numFmtId="3" fontId="22" fillId="0" borderId="9" xfId="4" applyNumberFormat="1" applyBorder="1" applyAlignment="1">
      <alignment vertical="center"/>
    </xf>
    <xf numFmtId="0" fontId="22" fillId="24" borderId="0" xfId="4" applyFill="1"/>
    <xf numFmtId="0" fontId="23" fillId="21" borderId="1" xfId="4" applyFont="1" applyFill="1" applyBorder="1" applyAlignment="1">
      <alignment horizontal="centerContinuous" vertical="center"/>
    </xf>
    <xf numFmtId="0" fontId="23" fillId="21" borderId="1" xfId="4" applyFont="1" applyFill="1" applyBorder="1" applyAlignment="1">
      <alignment horizontal="center" vertical="center"/>
    </xf>
    <xf numFmtId="168" fontId="22" fillId="0" borderId="1" xfId="4" applyNumberFormat="1" applyBorder="1" applyAlignment="1">
      <alignment vertical="center"/>
    </xf>
    <xf numFmtId="167" fontId="22" fillId="0" borderId="0" xfId="4" applyNumberFormat="1" applyAlignment="1">
      <alignment vertical="center"/>
    </xf>
    <xf numFmtId="169" fontId="22" fillId="0" borderId="1" xfId="4" applyNumberFormat="1" applyBorder="1" applyAlignment="1">
      <alignment vertical="center"/>
    </xf>
    <xf numFmtId="4" fontId="22" fillId="21" borderId="1" xfId="4" applyNumberFormat="1" applyFill="1" applyBorder="1" applyAlignment="1">
      <alignment vertical="center"/>
    </xf>
    <xf numFmtId="3" fontId="22" fillId="21" borderId="1" xfId="4" applyNumberFormat="1" applyFill="1" applyBorder="1" applyAlignment="1">
      <alignment vertical="center"/>
    </xf>
    <xf numFmtId="3" fontId="23" fillId="0" borderId="1" xfId="4" applyNumberFormat="1" applyFont="1" applyBorder="1" applyAlignment="1">
      <alignment vertical="center"/>
    </xf>
    <xf numFmtId="0" fontId="24" fillId="0" borderId="0" xfId="4" applyFont="1" applyAlignment="1">
      <alignment horizontal="left" vertical="center" indent="1"/>
    </xf>
    <xf numFmtId="0" fontId="23" fillId="25" borderId="7" xfId="4" applyFont="1" applyFill="1" applyBorder="1" applyAlignment="1">
      <alignment vertical="center"/>
    </xf>
    <xf numFmtId="0" fontId="23" fillId="25" borderId="6" xfId="4" applyFont="1" applyFill="1" applyBorder="1" applyAlignment="1">
      <alignment vertical="center"/>
    </xf>
    <xf numFmtId="3" fontId="22" fillId="0" borderId="1" xfId="4" applyNumberFormat="1" applyBorder="1" applyAlignment="1">
      <alignment horizontal="center" vertical="center" wrapText="1"/>
    </xf>
    <xf numFmtId="3" fontId="22" fillId="0" borderId="0" xfId="4" applyNumberFormat="1" applyAlignment="1">
      <alignment vertical="center"/>
    </xf>
    <xf numFmtId="0" fontId="23" fillId="0" borderId="0" xfId="4" applyFont="1"/>
    <xf numFmtId="0" fontId="22" fillId="0" borderId="0" xfId="4" quotePrefix="1"/>
    <xf numFmtId="2" fontId="6" fillId="12" borderId="1" xfId="1" applyNumberFormat="1" applyFont="1" applyFill="1" applyBorder="1" applyAlignment="1">
      <alignment horizontal="center"/>
    </xf>
    <xf numFmtId="0" fontId="0" fillId="0" borderId="1" xfId="0" applyBorder="1" applyAlignment="1">
      <alignment horizontal="left" vertical="top" wrapText="1"/>
    </xf>
    <xf numFmtId="0" fontId="2" fillId="11" borderId="1" xfId="0" applyFont="1" applyFill="1" applyBorder="1"/>
    <xf numFmtId="0" fontId="3" fillId="0" borderId="1" xfId="0" applyFont="1" applyBorder="1" applyAlignment="1">
      <alignment vertical="center" wrapText="1"/>
    </xf>
    <xf numFmtId="0" fontId="3" fillId="0" borderId="0" xfId="0" applyFont="1" applyAlignment="1">
      <alignment horizontal="left" vertical="top" wrapText="1"/>
    </xf>
    <xf numFmtId="0" fontId="9" fillId="11" borderId="1" xfId="0" applyFont="1" applyFill="1" applyBorder="1" applyAlignment="1">
      <alignment horizontal="left"/>
    </xf>
    <xf numFmtId="0" fontId="0" fillId="0" borderId="1" xfId="0" applyBorder="1" applyAlignment="1">
      <alignment horizontal="center" vertical="top"/>
    </xf>
    <xf numFmtId="0" fontId="33" fillId="16" borderId="0" xfId="0" applyFont="1" applyFill="1"/>
    <xf numFmtId="0" fontId="31" fillId="0" borderId="17" xfId="0" applyFont="1" applyBorder="1" applyAlignment="1">
      <alignment vertical="top" wrapText="1"/>
    </xf>
    <xf numFmtId="0" fontId="31" fillId="0" borderId="18" xfId="0" applyFont="1" applyBorder="1" applyAlignment="1">
      <alignment vertical="top" wrapText="1"/>
    </xf>
    <xf numFmtId="0" fontId="31" fillId="0" borderId="21" xfId="0" applyFont="1" applyBorder="1" applyAlignment="1">
      <alignment vertical="top" wrapText="1"/>
    </xf>
    <xf numFmtId="0" fontId="31" fillId="0" borderId="22" xfId="0" applyFont="1" applyBorder="1" applyAlignment="1">
      <alignment vertical="top" wrapText="1"/>
    </xf>
    <xf numFmtId="0" fontId="18" fillId="16" borderId="1" xfId="0" applyFont="1" applyFill="1" applyBorder="1" applyAlignment="1">
      <alignment horizontal="center" vertical="center"/>
    </xf>
    <xf numFmtId="0" fontId="18" fillId="16" borderId="7" xfId="0" applyFont="1" applyFill="1" applyBorder="1" applyAlignment="1">
      <alignment horizontal="center" vertical="center" wrapText="1"/>
    </xf>
    <xf numFmtId="0" fontId="34" fillId="16" borderId="3" xfId="0" applyFont="1" applyFill="1" applyBorder="1" applyAlignment="1">
      <alignment horizontal="left"/>
    </xf>
    <xf numFmtId="0" fontId="34" fillId="16" borderId="4" xfId="0" applyFont="1" applyFill="1" applyBorder="1" applyAlignment="1">
      <alignment horizontal="left"/>
    </xf>
    <xf numFmtId="0" fontId="0" fillId="0" borderId="1" xfId="0" applyBorder="1" applyAlignment="1">
      <alignment horizontal="center" vertical="center" wrapText="1"/>
    </xf>
    <xf numFmtId="0" fontId="0" fillId="0" borderId="0" xfId="0" applyAlignment="1">
      <alignment horizontal="center" vertical="center" wrapText="1"/>
    </xf>
    <xf numFmtId="0" fontId="0" fillId="0" borderId="0" xfId="0" applyAlignment="1">
      <alignment horizontal="center" wrapText="1"/>
    </xf>
    <xf numFmtId="0" fontId="0" fillId="0" borderId="1" xfId="0" applyBorder="1" applyAlignment="1">
      <alignment horizontal="left" vertical="center"/>
    </xf>
    <xf numFmtId="0" fontId="0" fillId="0" borderId="1" xfId="0" applyBorder="1" applyAlignment="1">
      <alignment horizontal="center" vertical="center"/>
    </xf>
    <xf numFmtId="10" fontId="6" fillId="12" borderId="1" xfId="1" applyNumberFormat="1" applyFont="1" applyFill="1" applyBorder="1" applyAlignment="1">
      <alignment horizontal="center" vertical="center"/>
    </xf>
    <xf numFmtId="0" fontId="0" fillId="0" borderId="1" xfId="0" quotePrefix="1" applyBorder="1" applyAlignment="1">
      <alignment vertical="center"/>
    </xf>
    <xf numFmtId="0" fontId="8" fillId="0" borderId="1" xfId="3" applyBorder="1" applyAlignment="1">
      <alignment vertical="center" wrapText="1"/>
    </xf>
    <xf numFmtId="0" fontId="2" fillId="7" borderId="1" xfId="0" applyFont="1" applyFill="1" applyBorder="1" applyAlignment="1">
      <alignment vertical="center"/>
    </xf>
    <xf numFmtId="0" fontId="8" fillId="0" borderId="1" xfId="3" applyBorder="1" applyAlignment="1">
      <alignment vertical="center"/>
    </xf>
    <xf numFmtId="0" fontId="8" fillId="0" borderId="1" xfId="3" applyBorder="1" applyAlignment="1">
      <alignment horizontal="center" vertical="center" wrapText="1"/>
    </xf>
    <xf numFmtId="0" fontId="2" fillId="20" borderId="1" xfId="0" applyFont="1" applyFill="1" applyBorder="1" applyAlignment="1">
      <alignment vertical="center"/>
    </xf>
    <xf numFmtId="0" fontId="0" fillId="0" borderId="0" xfId="0" applyAlignment="1">
      <alignment vertical="center"/>
    </xf>
    <xf numFmtId="0" fontId="8" fillId="0" borderId="0" xfId="3" applyAlignment="1">
      <alignment vertical="center"/>
    </xf>
    <xf numFmtId="0" fontId="0" fillId="0" borderId="1" xfId="0" applyBorder="1" applyAlignment="1">
      <alignment horizontal="left" vertical="center" wrapText="1"/>
    </xf>
    <xf numFmtId="0" fontId="11" fillId="11" borderId="0" xfId="0" applyFont="1" applyFill="1" applyAlignment="1">
      <alignment vertical="center"/>
    </xf>
    <xf numFmtId="0" fontId="0" fillId="14" borderId="1" xfId="0" applyFill="1" applyBorder="1" applyAlignment="1">
      <alignment horizontal="left" vertical="top"/>
    </xf>
    <xf numFmtId="3" fontId="2" fillId="0" borderId="1" xfId="0" applyNumberFormat="1" applyFont="1" applyBorder="1" applyAlignment="1">
      <alignment horizontal="center"/>
    </xf>
    <xf numFmtId="0" fontId="0" fillId="0" borderId="1" xfId="0" applyBorder="1" applyAlignment="1">
      <alignment horizontal="center" vertical="top" wrapText="1"/>
    </xf>
    <xf numFmtId="0" fontId="8" fillId="0" borderId="1" xfId="3" applyBorder="1" applyAlignment="1">
      <alignment vertical="top" wrapText="1"/>
    </xf>
    <xf numFmtId="0" fontId="10" fillId="14" borderId="0" xfId="0" applyFont="1" applyFill="1" applyAlignment="1">
      <alignment horizontal="center" vertical="center"/>
    </xf>
    <xf numFmtId="0" fontId="0" fillId="14" borderId="0" xfId="0" applyFill="1"/>
    <xf numFmtId="0" fontId="0" fillId="14" borderId="0" xfId="0" applyFill="1" applyAlignment="1">
      <alignment horizontal="left" vertical="top"/>
    </xf>
    <xf numFmtId="0" fontId="0" fillId="14" borderId="0" xfId="0" applyFill="1" applyAlignment="1">
      <alignment horizontal="center"/>
    </xf>
    <xf numFmtId="0" fontId="0" fillId="14" borderId="0" xfId="0" applyFill="1" applyAlignment="1">
      <alignment vertical="top"/>
    </xf>
    <xf numFmtId="0" fontId="2" fillId="0" borderId="0" xfId="0" applyFont="1" applyAlignment="1">
      <alignment horizontal="center" vertical="center"/>
    </xf>
    <xf numFmtId="0" fontId="2" fillId="6" borderId="1" xfId="0" applyFont="1" applyFill="1" applyBorder="1" applyAlignment="1">
      <alignment horizontal="left" vertical="top"/>
    </xf>
    <xf numFmtId="0" fontId="2" fillId="27" borderId="7" xfId="0" applyFont="1" applyFill="1" applyBorder="1" applyAlignment="1">
      <alignment horizontal="center" vertical="center"/>
    </xf>
    <xf numFmtId="0" fontId="2" fillId="27" borderId="9" xfId="0" applyFont="1" applyFill="1" applyBorder="1" applyAlignment="1">
      <alignment horizontal="center" vertical="center"/>
    </xf>
    <xf numFmtId="0" fontId="2" fillId="27" borderId="2" xfId="0" applyFont="1" applyFill="1" applyBorder="1" applyAlignment="1">
      <alignment horizontal="center" vertical="center" wrapText="1"/>
    </xf>
    <xf numFmtId="0" fontId="2" fillId="27" borderId="7" xfId="0" applyFont="1" applyFill="1" applyBorder="1" applyAlignment="1">
      <alignment horizontal="center" vertical="center" wrapText="1"/>
    </xf>
    <xf numFmtId="0" fontId="2" fillId="27" borderId="4" xfId="0" applyFont="1" applyFill="1" applyBorder="1" applyAlignment="1">
      <alignment horizontal="center" vertical="center" wrapText="1"/>
    </xf>
    <xf numFmtId="0" fontId="2" fillId="27" borderId="9" xfId="0" applyFont="1" applyFill="1" applyBorder="1" applyAlignment="1">
      <alignment horizontal="center" vertical="center" wrapText="1"/>
    </xf>
    <xf numFmtId="0" fontId="11" fillId="14" borderId="0" xfId="0" applyFont="1" applyFill="1" applyAlignment="1">
      <alignment vertical="center"/>
    </xf>
    <xf numFmtId="3" fontId="0" fillId="3" borderId="1" xfId="2" applyNumberFormat="1" applyFont="1" applyBorder="1" applyAlignment="1">
      <alignment horizontal="center"/>
    </xf>
    <xf numFmtId="0" fontId="0" fillId="3" borderId="5" xfId="2" applyFont="1" applyAlignment="1">
      <alignment horizontal="left" wrapText="1"/>
    </xf>
    <xf numFmtId="3" fontId="6" fillId="12" borderId="1" xfId="0" applyNumberFormat="1" applyFont="1" applyFill="1" applyBorder="1" applyAlignment="1">
      <alignment horizontal="center" vertical="top"/>
    </xf>
    <xf numFmtId="0" fontId="2" fillId="27" borderId="1" xfId="0" applyFont="1" applyFill="1" applyBorder="1" applyAlignment="1">
      <alignment horizontal="center" vertical="center" wrapText="1"/>
    </xf>
    <xf numFmtId="3" fontId="0" fillId="0" borderId="1" xfId="0" applyNumberFormat="1" applyBorder="1" applyAlignment="1">
      <alignment horizontal="center" vertical="center" wrapText="1"/>
    </xf>
    <xf numFmtId="49" fontId="0" fillId="0" borderId="1" xfId="0" applyNumberFormat="1" applyBorder="1" applyAlignment="1">
      <alignment horizontal="center" vertical="center" wrapText="1"/>
    </xf>
    <xf numFmtId="167" fontId="0" fillId="0" borderId="1" xfId="0" applyNumberFormat="1" applyBorder="1" applyAlignment="1">
      <alignment horizontal="center" vertical="center"/>
    </xf>
    <xf numFmtId="0" fontId="3" fillId="0" borderId="7" xfId="0" applyFont="1" applyBorder="1" applyAlignment="1">
      <alignment horizontal="left" vertical="top" wrapText="1"/>
    </xf>
    <xf numFmtId="0" fontId="0" fillId="0" borderId="7" xfId="0" applyBorder="1" applyAlignment="1">
      <alignment horizontal="center"/>
    </xf>
    <xf numFmtId="0" fontId="0" fillId="3" borderId="7" xfId="2" applyFont="1" applyBorder="1" applyAlignment="1">
      <alignment horizontal="center"/>
    </xf>
    <xf numFmtId="0" fontId="0" fillId="3" borderId="23" xfId="2" applyFont="1" applyBorder="1" applyAlignment="1">
      <alignment vertical="top"/>
    </xf>
    <xf numFmtId="0" fontId="0" fillId="0" borderId="1" xfId="2" applyFont="1" applyFill="1" applyBorder="1" applyAlignment="1">
      <alignment horizontal="center"/>
    </xf>
    <xf numFmtId="14" fontId="0" fillId="0" borderId="1" xfId="0" applyNumberFormat="1" applyBorder="1" applyAlignment="1">
      <alignment horizontal="center" vertical="center"/>
    </xf>
    <xf numFmtId="2" fontId="0" fillId="0" borderId="1" xfId="1" applyNumberFormat="1" applyFont="1" applyBorder="1" applyAlignment="1">
      <alignment horizontal="center" vertical="center" wrapText="1"/>
    </xf>
    <xf numFmtId="2" fontId="6" fillId="12" borderId="1" xfId="0" applyNumberFormat="1" applyFont="1" applyFill="1" applyBorder="1" applyAlignment="1">
      <alignment horizontal="center" vertical="top"/>
    </xf>
    <xf numFmtId="0" fontId="0" fillId="0" borderId="6" xfId="0" applyBorder="1"/>
    <xf numFmtId="3" fontId="0" fillId="0" borderId="6" xfId="0" applyNumberFormat="1" applyBorder="1" applyAlignment="1">
      <alignment horizontal="center"/>
    </xf>
    <xf numFmtId="4" fontId="3" fillId="0" borderId="6" xfId="0" applyNumberFormat="1" applyFont="1" applyBorder="1" applyAlignment="1">
      <alignment horizontal="center"/>
    </xf>
    <xf numFmtId="2" fontId="0" fillId="0" borderId="2" xfId="0" applyNumberFormat="1" applyBorder="1" applyAlignment="1" applyProtection="1">
      <alignment horizontal="center" vertical="center" wrapText="1"/>
      <protection locked="0"/>
    </xf>
    <xf numFmtId="165" fontId="0" fillId="0" borderId="1" xfId="1" applyNumberFormat="1" applyFont="1" applyBorder="1" applyAlignment="1">
      <alignment horizontal="center" vertical="center"/>
    </xf>
    <xf numFmtId="0" fontId="0" fillId="27" borderId="9" xfId="0" applyFill="1" applyBorder="1" applyAlignment="1">
      <alignment horizontal="center" vertical="center"/>
    </xf>
    <xf numFmtId="0" fontId="0" fillId="27" borderId="9" xfId="0" applyFill="1" applyBorder="1" applyAlignment="1">
      <alignment horizontal="center" vertical="center" wrapText="1"/>
    </xf>
    <xf numFmtId="0" fontId="0" fillId="27" borderId="7" xfId="0" applyFill="1" applyBorder="1" applyAlignment="1">
      <alignment horizontal="center" vertical="center" wrapText="1"/>
    </xf>
    <xf numFmtId="0" fontId="4" fillId="0" borderId="1" xfId="0" applyFont="1" applyBorder="1" applyAlignment="1">
      <alignment horizontal="left" vertical="center" readingOrder="1"/>
    </xf>
    <xf numFmtId="0" fontId="11" fillId="0" borderId="0" xfId="0" applyFont="1" applyAlignment="1">
      <alignment vertical="center"/>
    </xf>
    <xf numFmtId="0" fontId="2" fillId="6" borderId="2" xfId="0" applyFont="1" applyFill="1" applyBorder="1" applyAlignment="1">
      <alignment horizontal="center" vertical="top" wrapText="1"/>
    </xf>
    <xf numFmtId="0" fontId="2" fillId="6" borderId="1" xfId="0" applyFont="1" applyFill="1" applyBorder="1" applyAlignment="1">
      <alignment horizontal="center" vertical="top" wrapText="1"/>
    </xf>
    <xf numFmtId="0" fontId="17" fillId="0" borderId="0" xfId="1" applyNumberFormat="1" applyFont="1" applyFill="1" applyBorder="1" applyAlignment="1" applyProtection="1">
      <alignment horizontal="center" wrapText="1"/>
      <protection locked="0"/>
    </xf>
    <xf numFmtId="2" fontId="6" fillId="12" borderId="1" xfId="6" applyNumberFormat="1" applyFont="1" applyFill="1" applyBorder="1" applyAlignment="1">
      <alignment horizontal="center" vertical="center"/>
    </xf>
    <xf numFmtId="0" fontId="11" fillId="28" borderId="0" xfId="0" applyFont="1" applyFill="1"/>
    <xf numFmtId="0" fontId="2" fillId="14" borderId="0" xfId="0" applyFont="1" applyFill="1" applyAlignment="1">
      <alignment horizontal="center" vertical="center"/>
    </xf>
    <xf numFmtId="0" fontId="18" fillId="26" borderId="1" xfId="0" applyFont="1" applyFill="1" applyBorder="1" applyAlignment="1">
      <alignment horizontal="center" vertical="center"/>
    </xf>
    <xf numFmtId="0" fontId="18" fillId="26" borderId="7" xfId="0" applyFont="1" applyFill="1" applyBorder="1" applyAlignment="1">
      <alignment horizontal="center" vertical="center"/>
    </xf>
    <xf numFmtId="0" fontId="19" fillId="29" borderId="3" xfId="0" applyFont="1" applyFill="1" applyBorder="1" applyAlignment="1">
      <alignment horizontal="center" vertical="center" wrapText="1"/>
    </xf>
    <xf numFmtId="0" fontId="18" fillId="29" borderId="1" xfId="0" applyFont="1" applyFill="1" applyBorder="1" applyAlignment="1">
      <alignment horizontal="center" vertical="center"/>
    </xf>
    <xf numFmtId="0" fontId="18" fillId="29" borderId="7" xfId="0" applyFont="1" applyFill="1" applyBorder="1" applyAlignment="1">
      <alignment horizontal="center" vertical="center"/>
    </xf>
    <xf numFmtId="0" fontId="30" fillId="12" borderId="13" xfId="0" applyFont="1" applyFill="1" applyBorder="1" applyAlignment="1">
      <alignment horizontal="center" vertical="top" wrapText="1" readingOrder="1"/>
    </xf>
    <xf numFmtId="0" fontId="32" fillId="12" borderId="14" xfId="0" applyFont="1" applyFill="1" applyBorder="1" applyAlignment="1">
      <alignment horizontal="center" vertical="top" wrapText="1" readingOrder="1"/>
    </xf>
    <xf numFmtId="0" fontId="30" fillId="30" borderId="15" xfId="0" applyFont="1" applyFill="1" applyBorder="1" applyAlignment="1">
      <alignment horizontal="center" vertical="top" wrapText="1" readingOrder="1"/>
    </xf>
    <xf numFmtId="0" fontId="30" fillId="30" borderId="16" xfId="0" applyFont="1" applyFill="1" applyBorder="1" applyAlignment="1">
      <alignment horizontal="center" vertical="top" wrapText="1" readingOrder="1"/>
    </xf>
    <xf numFmtId="0" fontId="32" fillId="30" borderId="19" xfId="0" applyFont="1" applyFill="1" applyBorder="1" applyAlignment="1">
      <alignment horizontal="center" vertical="top" wrapText="1" readingOrder="1"/>
    </xf>
    <xf numFmtId="0" fontId="32" fillId="30" borderId="20" xfId="0" applyFont="1" applyFill="1" applyBorder="1" applyAlignment="1">
      <alignment horizontal="center" vertical="top" wrapText="1" readingOrder="1"/>
    </xf>
    <xf numFmtId="0" fontId="12" fillId="14" borderId="0" xfId="0" applyFont="1" applyFill="1" applyAlignment="1">
      <alignment vertical="top"/>
    </xf>
    <xf numFmtId="0" fontId="12" fillId="14" borderId="0" xfId="0" applyFont="1" applyFill="1"/>
    <xf numFmtId="0" fontId="0" fillId="31" borderId="1" xfId="0" applyFill="1" applyBorder="1" applyAlignment="1">
      <alignment horizontal="left" vertical="top"/>
    </xf>
    <xf numFmtId="0" fontId="0" fillId="3" borderId="1" xfId="2" applyFont="1" applyBorder="1" applyAlignment="1">
      <alignment horizontal="left" vertical="top"/>
    </xf>
    <xf numFmtId="3" fontId="0" fillId="31" borderId="1" xfId="2" applyNumberFormat="1" applyFont="1" applyFill="1" applyBorder="1" applyAlignment="1">
      <alignment horizontal="center"/>
    </xf>
    <xf numFmtId="4" fontId="3" fillId="31" borderId="1" xfId="0" applyNumberFormat="1" applyFont="1" applyFill="1" applyBorder="1" applyAlignment="1">
      <alignment horizontal="center"/>
    </xf>
    <xf numFmtId="10" fontId="6" fillId="0" borderId="1" xfId="1" applyNumberFormat="1" applyFont="1" applyFill="1" applyBorder="1" applyAlignment="1">
      <alignment horizontal="center"/>
    </xf>
    <xf numFmtId="0" fontId="3" fillId="0" borderId="0" xfId="0" applyFont="1" applyAlignment="1">
      <alignment vertical="top"/>
    </xf>
    <xf numFmtId="0" fontId="2" fillId="7" borderId="1" xfId="0" quotePrefix="1" applyFont="1" applyFill="1" applyBorder="1" applyAlignment="1">
      <alignment vertical="center"/>
    </xf>
    <xf numFmtId="0" fontId="0" fillId="3" borderId="1" xfId="2" applyFont="1" applyBorder="1" applyAlignment="1">
      <alignment horizontal="center" wrapText="1"/>
    </xf>
    <xf numFmtId="2" fontId="0" fillId="0" borderId="1" xfId="0" applyNumberFormat="1" applyBorder="1" applyAlignment="1" applyProtection="1">
      <alignment vertical="center" wrapText="1"/>
      <protection locked="0"/>
    </xf>
    <xf numFmtId="0" fontId="0" fillId="3" borderId="8" xfId="2" applyFont="1" applyBorder="1" applyAlignment="1">
      <alignment horizontal="center" vertical="top"/>
    </xf>
    <xf numFmtId="0" fontId="2" fillId="9" borderId="1" xfId="0" applyFont="1" applyFill="1" applyBorder="1" applyAlignment="1">
      <alignment horizontal="center"/>
    </xf>
    <xf numFmtId="4" fontId="0" fillId="31" borderId="1" xfId="0" applyNumberFormat="1" applyFill="1" applyBorder="1" applyAlignment="1">
      <alignment horizontal="center"/>
    </xf>
    <xf numFmtId="4" fontId="0" fillId="0" borderId="0" xfId="0" applyNumberFormat="1" applyAlignment="1">
      <alignment horizontal="center"/>
    </xf>
    <xf numFmtId="3" fontId="0" fillId="0" borderId="0" xfId="0" applyNumberFormat="1" applyAlignment="1">
      <alignment horizontal="center"/>
    </xf>
    <xf numFmtId="0" fontId="0" fillId="9" borderId="1" xfId="0" applyFill="1" applyBorder="1" applyAlignment="1">
      <alignment horizontal="left" vertical="top"/>
    </xf>
    <xf numFmtId="0" fontId="0" fillId="9" borderId="1" xfId="0" applyFill="1" applyBorder="1" applyAlignment="1">
      <alignment horizontal="center"/>
    </xf>
    <xf numFmtId="3" fontId="0" fillId="0" borderId="1" xfId="0" applyNumberFormat="1" applyBorder="1" applyAlignment="1">
      <alignment vertical="top"/>
    </xf>
    <xf numFmtId="0" fontId="2" fillId="0" borderId="0" xfId="0" applyFont="1" applyAlignment="1">
      <alignment vertical="top"/>
    </xf>
    <xf numFmtId="0" fontId="2" fillId="0" borderId="0" xfId="0" applyFont="1" applyAlignment="1">
      <alignment horizontal="center" vertical="top"/>
    </xf>
    <xf numFmtId="3" fontId="0" fillId="0" borderId="1" xfId="0" applyNumberFormat="1" applyBorder="1" applyAlignment="1">
      <alignment vertical="center"/>
    </xf>
    <xf numFmtId="0" fontId="2" fillId="6" borderId="2" xfId="0" applyFont="1" applyFill="1" applyBorder="1" applyAlignment="1">
      <alignment horizontal="left" vertical="top"/>
    </xf>
    <xf numFmtId="0" fontId="2" fillId="6" borderId="3" xfId="0" applyFont="1" applyFill="1" applyBorder="1" applyAlignment="1">
      <alignment horizontal="left" vertical="top"/>
    </xf>
    <xf numFmtId="0" fontId="2" fillId="9" borderId="1" xfId="0" applyFont="1" applyFill="1" applyBorder="1" applyAlignment="1">
      <alignment horizontal="left"/>
    </xf>
    <xf numFmtId="0" fontId="2" fillId="9" borderId="1" xfId="0" applyFont="1" applyFill="1" applyBorder="1" applyAlignment="1">
      <alignment horizontal="left" vertical="top"/>
    </xf>
    <xf numFmtId="0" fontId="2" fillId="6" borderId="1" xfId="0" applyFont="1" applyFill="1" applyBorder="1" applyAlignment="1">
      <alignment horizontal="left" vertical="center"/>
    </xf>
    <xf numFmtId="0" fontId="2" fillId="4" borderId="1" xfId="0" applyFont="1" applyFill="1" applyBorder="1" applyAlignment="1">
      <alignment horizontal="left" vertical="center" wrapText="1"/>
    </xf>
    <xf numFmtId="0" fontId="0" fillId="2" borderId="2" xfId="0" applyFill="1" applyBorder="1" applyAlignment="1">
      <alignment horizontal="left" vertical="top"/>
    </xf>
    <xf numFmtId="0" fontId="0" fillId="2" borderId="3" xfId="0" applyFill="1" applyBorder="1" applyAlignment="1">
      <alignment horizontal="left" vertical="top"/>
    </xf>
    <xf numFmtId="0" fontId="0" fillId="2" borderId="4" xfId="0" applyFill="1" applyBorder="1" applyAlignment="1">
      <alignment horizontal="left" vertical="top"/>
    </xf>
    <xf numFmtId="0" fontId="2" fillId="2" borderId="1" xfId="0" applyFont="1" applyFill="1" applyBorder="1" applyAlignment="1">
      <alignment horizontal="left" vertical="top"/>
    </xf>
    <xf numFmtId="0" fontId="0" fillId="0" borderId="1" xfId="0" applyBorder="1" applyAlignment="1">
      <alignment horizontal="center" vertical="top"/>
    </xf>
    <xf numFmtId="0" fontId="2" fillId="7" borderId="1" xfId="0" applyFont="1" applyFill="1" applyBorder="1" applyAlignment="1">
      <alignment horizontal="left" vertical="top"/>
    </xf>
    <xf numFmtId="0" fontId="0" fillId="10" borderId="1" xfId="0" applyFill="1" applyBorder="1" applyAlignment="1">
      <alignment horizontal="left" vertical="top"/>
    </xf>
    <xf numFmtId="0" fontId="2" fillId="10" borderId="1" xfId="0" applyFont="1" applyFill="1" applyBorder="1" applyAlignment="1">
      <alignment horizontal="left" vertical="top"/>
    </xf>
    <xf numFmtId="0" fontId="2" fillId="6" borderId="1" xfId="0" applyFont="1" applyFill="1" applyBorder="1" applyAlignment="1">
      <alignment horizontal="left" vertical="top" wrapText="1"/>
    </xf>
    <xf numFmtId="0" fontId="11" fillId="0" borderId="0" xfId="0" applyFont="1" applyAlignment="1">
      <alignment horizontal="center" vertical="center" wrapText="1"/>
    </xf>
    <xf numFmtId="0" fontId="2" fillId="0" borderId="0" xfId="0" applyFont="1" applyAlignment="1">
      <alignment horizontal="center" vertical="center"/>
    </xf>
    <xf numFmtId="0" fontId="2" fillId="7" borderId="1" xfId="0" applyFont="1" applyFill="1" applyBorder="1" applyAlignment="1">
      <alignment horizontal="left" vertical="center"/>
    </xf>
    <xf numFmtId="0" fontId="2" fillId="10" borderId="1" xfId="0" applyFont="1" applyFill="1" applyBorder="1" applyAlignment="1">
      <alignment horizontal="left" vertical="center"/>
    </xf>
    <xf numFmtId="0" fontId="2" fillId="0" borderId="0" xfId="0" applyFont="1" applyAlignment="1">
      <alignment horizontal="center" wrapText="1"/>
    </xf>
    <xf numFmtId="0" fontId="11" fillId="14" borderId="0" xfId="0" applyFont="1" applyFill="1" applyAlignment="1">
      <alignment horizontal="center" vertical="center" wrapText="1"/>
    </xf>
    <xf numFmtId="0" fontId="2" fillId="14" borderId="0" xfId="0" applyFont="1" applyFill="1" applyAlignment="1">
      <alignment horizontal="center" vertical="center"/>
    </xf>
    <xf numFmtId="0" fontId="19" fillId="16" borderId="2" xfId="0" applyFont="1" applyFill="1" applyBorder="1" applyAlignment="1">
      <alignment horizontal="center" vertical="center" wrapText="1"/>
    </xf>
    <xf numFmtId="0" fontId="19" fillId="16" borderId="4" xfId="0" applyFont="1" applyFill="1" applyBorder="1" applyAlignment="1">
      <alignment horizontal="center" vertical="center" wrapText="1"/>
    </xf>
    <xf numFmtId="0" fontId="13" fillId="12" borderId="0" xfId="0" applyFont="1" applyFill="1" applyAlignment="1">
      <alignment horizontal="center" vertical="top" wrapText="1"/>
    </xf>
    <xf numFmtId="0" fontId="34" fillId="16" borderId="2" xfId="0" applyFont="1" applyFill="1" applyBorder="1" applyAlignment="1">
      <alignment horizontal="left" vertical="top" wrapText="1"/>
    </xf>
    <xf numFmtId="0" fontId="34" fillId="16" borderId="3" xfId="0" applyFont="1" applyFill="1" applyBorder="1" applyAlignment="1">
      <alignment horizontal="left" vertical="top"/>
    </xf>
    <xf numFmtId="0" fontId="34" fillId="16" borderId="4" xfId="0" applyFont="1" applyFill="1" applyBorder="1" applyAlignment="1">
      <alignment horizontal="left" vertical="top"/>
    </xf>
    <xf numFmtId="0" fontId="30" fillId="12" borderId="13" xfId="0" applyFont="1" applyFill="1" applyBorder="1" applyAlignment="1">
      <alignment horizontal="center" vertical="top" wrapText="1" readingOrder="1"/>
    </xf>
    <xf numFmtId="0" fontId="30" fillId="12" borderId="14" xfId="0" applyFont="1" applyFill="1" applyBorder="1" applyAlignment="1">
      <alignment horizontal="center" vertical="top" wrapText="1" readingOrder="1"/>
    </xf>
    <xf numFmtId="0" fontId="34" fillId="16" borderId="2" xfId="0" applyFont="1" applyFill="1" applyBorder="1" applyAlignment="1">
      <alignment horizontal="left" vertical="top"/>
    </xf>
    <xf numFmtId="0" fontId="20" fillId="16" borderId="2" xfId="0" applyFont="1" applyFill="1" applyBorder="1" applyAlignment="1">
      <alignment horizontal="center" vertical="center"/>
    </xf>
    <xf numFmtId="0" fontId="20" fillId="16" borderId="3" xfId="0" applyFont="1" applyFill="1" applyBorder="1" applyAlignment="1">
      <alignment horizontal="center" vertical="center"/>
    </xf>
    <xf numFmtId="0" fontId="20" fillId="16" borderId="4" xfId="0" applyFont="1" applyFill="1" applyBorder="1" applyAlignment="1">
      <alignment horizontal="center" vertical="center"/>
    </xf>
    <xf numFmtId="0" fontId="2" fillId="27" borderId="2" xfId="0" applyFont="1" applyFill="1" applyBorder="1" applyAlignment="1">
      <alignment horizontal="center" vertical="center" wrapText="1"/>
    </xf>
    <xf numFmtId="0" fontId="2" fillId="27" borderId="4" xfId="0" applyFont="1" applyFill="1" applyBorder="1" applyAlignment="1">
      <alignment horizontal="center" vertical="center" wrapText="1"/>
    </xf>
    <xf numFmtId="0" fontId="2" fillId="27" borderId="1" xfId="0" applyFont="1" applyFill="1" applyBorder="1" applyAlignment="1">
      <alignment horizontal="center" vertical="center" wrapText="1"/>
    </xf>
    <xf numFmtId="0" fontId="2" fillId="27" borderId="3" xfId="0" applyFont="1" applyFill="1" applyBorder="1" applyAlignment="1">
      <alignment horizontal="center" vertical="center" wrapText="1"/>
    </xf>
    <xf numFmtId="0" fontId="2" fillId="27" borderId="7" xfId="0" applyFont="1" applyFill="1" applyBorder="1" applyAlignment="1">
      <alignment horizontal="center" vertical="center" wrapText="1"/>
    </xf>
    <xf numFmtId="0" fontId="2" fillId="27" borderId="9" xfId="0" applyFont="1" applyFill="1" applyBorder="1" applyAlignment="1">
      <alignment horizontal="center" vertical="center" wrapText="1"/>
    </xf>
  </cellXfs>
  <cellStyles count="7">
    <cellStyle name="Commentaire" xfId="2" builtinId="10"/>
    <cellStyle name="Lien hypertexte" xfId="3" builtinId="8"/>
    <cellStyle name="Milliers [0]" xfId="6" builtinId="6"/>
    <cellStyle name="Normal" xfId="0" builtinId="0"/>
    <cellStyle name="Pourcentage" xfId="1" builtinId="5"/>
    <cellStyle name="Standard 2" xfId="4" xr:uid="{149FEDBD-17A5-4CE7-B895-FB680DCD6FB3}"/>
    <cellStyle name="Standard 4" xfId="5" xr:uid="{6C2BC06B-B7BD-4167-B126-CA4F3495AB7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Yield</a:t>
            </a:r>
            <a:r>
              <a:rPr lang="en-US" baseline="0"/>
              <a:t> score</a:t>
            </a:r>
          </a:p>
        </c:rich>
      </c:tx>
      <c:layout>
        <c:manualLayout>
          <c:xMode val="edge"/>
          <c:yMode val="edge"/>
          <c:x val="0.40575866652150633"/>
          <c:y val="3.5192960299500406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de-DE"/>
        </a:p>
      </c:txPr>
    </c:title>
    <c:autoTitleDeleted val="0"/>
    <c:plotArea>
      <c:layout>
        <c:manualLayout>
          <c:layoutTarget val="inner"/>
          <c:xMode val="edge"/>
          <c:yMode val="edge"/>
          <c:x val="0.11418782831169536"/>
          <c:y val="0.17171296296296296"/>
          <c:w val="0.74648496683995169"/>
          <c:h val="0.67689641042196558"/>
        </c:manualLayout>
      </c:layout>
      <c:lineChart>
        <c:grouping val="standard"/>
        <c:varyColors val="0"/>
        <c:ser>
          <c:idx val="0"/>
          <c:order val="0"/>
          <c:spPr>
            <a:ln w="28575" cap="rnd">
              <a:solidFill>
                <a:schemeClr val="accent1"/>
              </a:solidFill>
              <a:round/>
            </a:ln>
            <a:effectLst/>
          </c:spPr>
          <c:marker>
            <c:symbol val="none"/>
          </c:marker>
          <c:cat>
            <c:numLit>
              <c:formatCode>General</c:formatCode>
              <c:ptCount val="2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numLit>
          </c:cat>
          <c:val>
            <c:numLit>
              <c:formatCode>General</c:formatCode>
              <c:ptCount val="21"/>
              <c:pt idx="0">
                <c:v>100</c:v>
              </c:pt>
              <c:pt idx="1">
                <c:v>98</c:v>
              </c:pt>
              <c:pt idx="2">
                <c:v>96</c:v>
              </c:pt>
              <c:pt idx="3">
                <c:v>94</c:v>
              </c:pt>
              <c:pt idx="4">
                <c:v>92</c:v>
              </c:pt>
              <c:pt idx="5">
                <c:v>90</c:v>
              </c:pt>
              <c:pt idx="6">
                <c:v>85.5</c:v>
              </c:pt>
              <c:pt idx="7">
                <c:v>81</c:v>
              </c:pt>
              <c:pt idx="8">
                <c:v>76.5</c:v>
              </c:pt>
              <c:pt idx="9">
                <c:v>72</c:v>
              </c:pt>
              <c:pt idx="10">
                <c:v>67.5</c:v>
              </c:pt>
              <c:pt idx="11">
                <c:v>63</c:v>
              </c:pt>
              <c:pt idx="12">
                <c:v>58.5</c:v>
              </c:pt>
              <c:pt idx="13">
                <c:v>54</c:v>
              </c:pt>
              <c:pt idx="14">
                <c:v>49.5</c:v>
              </c:pt>
              <c:pt idx="15">
                <c:v>45</c:v>
              </c:pt>
              <c:pt idx="16">
                <c:v>36</c:v>
              </c:pt>
              <c:pt idx="17">
                <c:v>27</c:v>
              </c:pt>
              <c:pt idx="18">
                <c:v>18</c:v>
              </c:pt>
              <c:pt idx="19">
                <c:v>9</c:v>
              </c:pt>
              <c:pt idx="20">
                <c:v>0</c:v>
              </c:pt>
            </c:numLit>
          </c:val>
          <c:smooth val="0"/>
          <c:extLst>
            <c:ext xmlns:c16="http://schemas.microsoft.com/office/drawing/2014/chart" uri="{C3380CC4-5D6E-409C-BE32-E72D297353CC}">
              <c16:uniqueId val="{00000000-E04A-43A4-9AFB-3B623B6199F9}"/>
            </c:ext>
          </c:extLst>
        </c:ser>
        <c:dLbls>
          <c:showLegendKey val="0"/>
          <c:showVal val="0"/>
          <c:showCatName val="0"/>
          <c:showSerName val="0"/>
          <c:showPercent val="0"/>
          <c:showBubbleSize val="0"/>
        </c:dLbls>
        <c:smooth val="0"/>
        <c:axId val="756964992"/>
        <c:axId val="756964448"/>
      </c:lineChart>
      <c:catAx>
        <c:axId val="756964992"/>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000" b="0" i="0" u="none" strike="noStrike" kern="1200" baseline="0">
                    <a:solidFill>
                      <a:sysClr val="windowText" lastClr="000000">
                        <a:lumMod val="65000"/>
                        <a:lumOff val="35000"/>
                      </a:sysClr>
                    </a:solidFill>
                    <a:latin typeface="+mn-lt"/>
                    <a:ea typeface="+mn-ea"/>
                    <a:cs typeface="+mn-cs"/>
                  </a:defRPr>
                </a:pPr>
                <a:r>
                  <a:rPr lang="en-US" sz="1000"/>
                  <a:t>'corrected</a:t>
                </a:r>
                <a:r>
                  <a:rPr lang="en-US" sz="1000" baseline="0"/>
                  <a:t>' yield: </a:t>
                </a:r>
                <a:r>
                  <a:rPr lang="en-US" sz="1000" b="0" i="0" baseline="0">
                    <a:effectLst/>
                  </a:rPr>
                  <a:t>100%- CR- corr_fact*FR</a:t>
                </a:r>
                <a:endParaRPr lang="en-US" sz="1000">
                  <a:effectLst/>
                </a:endParaRPr>
              </a:p>
            </c:rich>
          </c:tx>
          <c:layout>
            <c:manualLayout>
              <c:xMode val="edge"/>
              <c:yMode val="edge"/>
              <c:x val="0.25071351563043404"/>
              <c:y val="0.9331112066370596"/>
            </c:manualLayout>
          </c:layout>
          <c:overlay val="0"/>
          <c:spPr>
            <a:noFill/>
            <a:ln>
              <a:noFill/>
            </a:ln>
            <a:effectLst/>
          </c:spPr>
          <c:txPr>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000" b="0" i="0" u="none" strike="noStrike" kern="1200" baseline="0">
                  <a:solidFill>
                    <a:sysClr val="windowText" lastClr="000000">
                      <a:lumMod val="65000"/>
                      <a:lumOff val="35000"/>
                    </a:sys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756964448"/>
        <c:crosses val="autoZero"/>
        <c:auto val="1"/>
        <c:lblAlgn val="ctr"/>
        <c:lblOffset val="100"/>
        <c:noMultiLvlLbl val="0"/>
      </c:catAx>
      <c:valAx>
        <c:axId val="756964448"/>
        <c:scaling>
          <c:orientation val="minMax"/>
          <c:max val="10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Points</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de-DE"/>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de-DE"/>
          </a:p>
        </c:txPr>
        <c:crossAx val="756964992"/>
        <c:crosses val="autoZero"/>
        <c:crossBetween val="midCat"/>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de-DE"/>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1</xdr:col>
      <xdr:colOff>32043</xdr:colOff>
      <xdr:row>0</xdr:row>
      <xdr:rowOff>0</xdr:rowOff>
    </xdr:from>
    <xdr:to>
      <xdr:col>1</xdr:col>
      <xdr:colOff>323853</xdr:colOff>
      <xdr:row>2</xdr:row>
      <xdr:rowOff>22525</xdr:rowOff>
    </xdr:to>
    <xdr:pic>
      <xdr:nvPicPr>
        <xdr:cNvPr id="4" name="Grafik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5400000">
          <a:off x="333373" y="89195"/>
          <a:ext cx="466390" cy="288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267907</xdr:colOff>
      <xdr:row>0</xdr:row>
      <xdr:rowOff>1</xdr:rowOff>
    </xdr:from>
    <xdr:to>
      <xdr:col>1</xdr:col>
      <xdr:colOff>552097</xdr:colOff>
      <xdr:row>1</xdr:row>
      <xdr:rowOff>134896</xdr:rowOff>
    </xdr:to>
    <xdr:pic>
      <xdr:nvPicPr>
        <xdr:cNvPr id="5" name="Grafik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5400000">
          <a:off x="608302" y="50131"/>
          <a:ext cx="388260" cy="288000"/>
        </a:xfrm>
        <a:prstGeom prst="rect">
          <a:avLst/>
        </a:prstGeom>
      </xdr:spPr>
    </xdr:pic>
    <xdr:clientData/>
  </xdr:twoCellAnchor>
  <xdr:twoCellAnchor editAs="oneCell">
    <xdr:from>
      <xdr:col>1</xdr:col>
      <xdr:colOff>267907</xdr:colOff>
      <xdr:row>0</xdr:row>
      <xdr:rowOff>1</xdr:rowOff>
    </xdr:from>
    <xdr:to>
      <xdr:col>1</xdr:col>
      <xdr:colOff>555907</xdr:colOff>
      <xdr:row>1</xdr:row>
      <xdr:rowOff>131086</xdr:rowOff>
    </xdr:to>
    <xdr:pic>
      <xdr:nvPicPr>
        <xdr:cNvPr id="3" name="Grafik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5400000">
          <a:off x="603539" y="54894"/>
          <a:ext cx="397785" cy="2880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12</xdr:col>
      <xdr:colOff>537882</xdr:colOff>
      <xdr:row>69</xdr:row>
      <xdr:rowOff>89647</xdr:rowOff>
    </xdr:from>
    <xdr:ext cx="184731" cy="264560"/>
    <xdr:sp macro="" textlink="">
      <xdr:nvSpPr>
        <xdr:cNvPr id="2" name="Textfeld 3">
          <a:extLst>
            <a:ext uri="{FF2B5EF4-FFF2-40B4-BE49-F238E27FC236}">
              <a16:creationId xmlns:a16="http://schemas.microsoft.com/office/drawing/2014/main" id="{00000000-0008-0000-0200-000002000000}"/>
            </a:ext>
          </a:extLst>
        </xdr:cNvPr>
        <xdr:cNvSpPr txBox="1"/>
      </xdr:nvSpPr>
      <xdr:spPr>
        <a:xfrm>
          <a:off x="9436137" y="1530488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twoCellAnchor>
    <xdr:from>
      <xdr:col>0</xdr:col>
      <xdr:colOff>0</xdr:colOff>
      <xdr:row>69</xdr:row>
      <xdr:rowOff>0</xdr:rowOff>
    </xdr:from>
    <xdr:to>
      <xdr:col>1</xdr:col>
      <xdr:colOff>24393</xdr:colOff>
      <xdr:row>71</xdr:row>
      <xdr:rowOff>63802</xdr:rowOff>
    </xdr:to>
    <mc:AlternateContent xmlns:mc="http://schemas.openxmlformats.org/markup-compatibility/2006" xmlns:a14="http://schemas.microsoft.com/office/drawing/2010/main">
      <mc:Choice Requires="a14">
        <xdr:sp macro="" textlink="">
          <xdr:nvSpPr>
            <xdr:cNvPr id="3" name="Object 4">
              <a:extLst>
                <a:ext uri="{63B3BB69-23CF-44E3-9099-C40C66FF867C}">
                  <a14:compatExt spid="_x0000_s4100"/>
                </a:ext>
                <a:ext uri="{FF2B5EF4-FFF2-40B4-BE49-F238E27FC236}">
                  <a16:creationId xmlns:a16="http://schemas.microsoft.com/office/drawing/2014/main" id="{00000000-0008-0000-0200-000003000000}"/>
                </a:ext>
              </a:extLst>
            </xdr:cNvPr>
            <xdr:cNvSpPr txBox="1"/>
          </xdr:nvSpPr>
          <xdr:spPr>
            <a:xfrm>
              <a:off x="0" y="15211425"/>
              <a:ext cx="1944633" cy="440992"/>
            </a:xfrm>
            <a:prstGeom prst="rect">
              <a:avLst/>
            </a:prstGeom>
          </xdr:spPr>
          <xdr:txBody>
            <a:bodyPr vertOverflow="clip" horzOverflow="clip" wrap="none">
              <a:spAutoFit/>
            </a:bodyPr>
            <a:lstStyle/>
            <a:p>
              <a:pPr/>
              <a14:m>
                <m:oMathPara xmlns:m="http://schemas.openxmlformats.org/officeDocument/2006/math">
                  <m:oMathParaPr>
                    <m:jc m:val="left"/>
                  </m:oMathParaPr>
                  <m:oMath xmlns:m="http://schemas.openxmlformats.org/officeDocument/2006/math">
                    <m:sSub>
                      <m:sSubPr>
                        <m:ctrlPr>
                          <a:rPr lang="en-GB" i="1">
                            <a:solidFill>
                              <a:srgbClr val="000000"/>
                            </a:solidFill>
                            <a:latin typeface="Cambria Math" panose="02040503050406030204" pitchFamily="18" charset="0"/>
                          </a:rPr>
                        </m:ctrlPr>
                      </m:sSubPr>
                      <m:e>
                        <m:r>
                          <a:rPr lang="de-DE" b="0" i="1">
                            <a:solidFill>
                              <a:srgbClr val="000000"/>
                            </a:solidFill>
                            <a:latin typeface="Cambria Math" panose="02040503050406030204" pitchFamily="18" charset="0"/>
                          </a:rPr>
                          <m:t>𝑆𝑐𝑜𝑟𝑒</m:t>
                        </m:r>
                      </m:e>
                      <m:sub>
                        <m:r>
                          <a:rPr lang="en-GB" i="1">
                            <a:solidFill>
                              <a:srgbClr val="000000"/>
                            </a:solidFill>
                            <a:latin typeface="Cambria Math" panose="02040503050406030204" pitchFamily="18" charset="0"/>
                          </a:rPr>
                          <m:t>𝑃</m:t>
                        </m:r>
                      </m:sub>
                    </m:sSub>
                    <m:r>
                      <a:rPr lang="en-GB" i="1">
                        <a:solidFill>
                          <a:srgbClr val="000000"/>
                        </a:solidFill>
                        <a:latin typeface="Cambria Math" panose="02040503050406030204" pitchFamily="18" charset="0"/>
                      </a:rPr>
                      <m:t>=</m:t>
                    </m:r>
                    <m:f>
                      <m:fPr>
                        <m:ctrlPr>
                          <a:rPr lang="en-GB" i="1">
                            <a:solidFill>
                              <a:srgbClr val="000000"/>
                            </a:solidFill>
                            <a:latin typeface="Cambria Math" panose="02040503050406030204" pitchFamily="18" charset="0"/>
                          </a:rPr>
                        </m:ctrlPr>
                      </m:fPr>
                      <m:num>
                        <m:r>
                          <a:rPr lang="en-GB" i="1">
                            <a:solidFill>
                              <a:srgbClr val="000000"/>
                            </a:solidFill>
                            <a:latin typeface="Cambria Math" panose="02040503050406030204" pitchFamily="18" charset="0"/>
                          </a:rPr>
                          <m:t>(</m:t>
                        </m:r>
                        <m:sSub>
                          <m:sSubPr>
                            <m:ctrlPr>
                              <a:rPr lang="en-GB" i="1">
                                <a:solidFill>
                                  <a:srgbClr val="000000"/>
                                </a:solidFill>
                                <a:latin typeface="Cambria Math" panose="02040503050406030204" pitchFamily="18" charset="0"/>
                              </a:rPr>
                            </m:ctrlPr>
                          </m:sSubPr>
                          <m:e>
                            <m:r>
                              <a:rPr lang="en-GB" i="1">
                                <a:solidFill>
                                  <a:srgbClr val="000000"/>
                                </a:solidFill>
                                <a:latin typeface="Cambria Math" panose="02040503050406030204" pitchFamily="18" charset="0"/>
                              </a:rPr>
                              <m:t>𝑅</m:t>
                            </m:r>
                          </m:e>
                          <m:sub>
                            <m:r>
                              <a:rPr lang="en-GB" i="1">
                                <a:solidFill>
                                  <a:srgbClr val="000000"/>
                                </a:solidFill>
                                <a:latin typeface="Cambria Math" panose="02040503050406030204" pitchFamily="18" charset="0"/>
                              </a:rPr>
                              <m:t>𝑃</m:t>
                            </m:r>
                          </m:sub>
                        </m:sSub>
                        <m:r>
                          <a:rPr lang="en-GB" i="1">
                            <a:solidFill>
                              <a:srgbClr val="000000"/>
                            </a:solidFill>
                            <a:latin typeface="Cambria Math" panose="02040503050406030204" pitchFamily="18" charset="0"/>
                          </a:rPr>
                          <m:t>−</m:t>
                        </m:r>
                        <m:r>
                          <a:rPr lang="en-GB" i="1">
                            <a:solidFill>
                              <a:srgbClr val="000000"/>
                            </a:solidFill>
                            <a:latin typeface="Cambria Math" panose="02040503050406030204" pitchFamily="18" charset="0"/>
                          </a:rPr>
                          <m:t>𝑇</m:t>
                        </m:r>
                        <m:sSub>
                          <m:sSubPr>
                            <m:ctrlPr>
                              <a:rPr lang="en-GB" i="1">
                                <a:solidFill>
                                  <a:srgbClr val="000000"/>
                                </a:solidFill>
                                <a:latin typeface="Cambria Math" panose="02040503050406030204" pitchFamily="18" charset="0"/>
                              </a:rPr>
                            </m:ctrlPr>
                          </m:sSubPr>
                          <m:e>
                            <m:r>
                              <a:rPr lang="en-GB" i="1">
                                <a:solidFill>
                                  <a:srgbClr val="000000"/>
                                </a:solidFill>
                                <a:latin typeface="Cambria Math" panose="02040503050406030204" pitchFamily="18" charset="0"/>
                              </a:rPr>
                              <m:t>𝐻</m:t>
                            </m:r>
                          </m:e>
                          <m:sub>
                            <m:r>
                              <a:rPr lang="en-GB" i="1">
                                <a:solidFill>
                                  <a:srgbClr val="000000"/>
                                </a:solidFill>
                                <a:latin typeface="Cambria Math" panose="02040503050406030204" pitchFamily="18" charset="0"/>
                              </a:rPr>
                              <m:t>𝑃</m:t>
                            </m:r>
                          </m:sub>
                        </m:sSub>
                        <m:r>
                          <a:rPr lang="en-GB" i="1">
                            <a:solidFill>
                              <a:srgbClr val="000000"/>
                            </a:solidFill>
                            <a:latin typeface="Cambria Math" panose="02040503050406030204" pitchFamily="18" charset="0"/>
                          </a:rPr>
                          <m:t>)</m:t>
                        </m:r>
                      </m:num>
                      <m:den>
                        <m:r>
                          <a:rPr lang="en-GB" i="1">
                            <a:solidFill>
                              <a:srgbClr val="000000"/>
                            </a:solidFill>
                            <a:latin typeface="Cambria Math" panose="02040503050406030204" pitchFamily="18" charset="0"/>
                          </a:rPr>
                          <m:t>(</m:t>
                        </m:r>
                        <m:sSub>
                          <m:sSubPr>
                            <m:ctrlPr>
                              <a:rPr lang="en-GB" i="1">
                                <a:solidFill>
                                  <a:srgbClr val="000000"/>
                                </a:solidFill>
                                <a:latin typeface="Cambria Math" panose="02040503050406030204" pitchFamily="18" charset="0"/>
                              </a:rPr>
                            </m:ctrlPr>
                          </m:sSubPr>
                          <m:e>
                            <m:r>
                              <a:rPr lang="en-GB" i="1">
                                <a:solidFill>
                                  <a:srgbClr val="000000"/>
                                </a:solidFill>
                                <a:latin typeface="Cambria Math" panose="02040503050406030204" pitchFamily="18" charset="0"/>
                              </a:rPr>
                              <m:t>𝑇</m:t>
                            </m:r>
                          </m:e>
                          <m:sub>
                            <m:r>
                              <a:rPr lang="en-GB" i="1">
                                <a:solidFill>
                                  <a:srgbClr val="000000"/>
                                </a:solidFill>
                                <a:latin typeface="Cambria Math" panose="02040503050406030204" pitchFamily="18" charset="0"/>
                              </a:rPr>
                              <m:t>𝑃</m:t>
                            </m:r>
                          </m:sub>
                        </m:sSub>
                        <m:r>
                          <a:rPr lang="en-GB" i="1">
                            <a:solidFill>
                              <a:srgbClr val="000000"/>
                            </a:solidFill>
                            <a:latin typeface="Cambria Math" panose="02040503050406030204" pitchFamily="18" charset="0"/>
                          </a:rPr>
                          <m:t>−</m:t>
                        </m:r>
                        <m:r>
                          <a:rPr lang="en-GB" i="1">
                            <a:solidFill>
                              <a:srgbClr val="000000"/>
                            </a:solidFill>
                            <a:latin typeface="Cambria Math" panose="02040503050406030204" pitchFamily="18" charset="0"/>
                          </a:rPr>
                          <m:t>𝑇</m:t>
                        </m:r>
                        <m:sSub>
                          <m:sSubPr>
                            <m:ctrlPr>
                              <a:rPr lang="en-GB" i="1">
                                <a:solidFill>
                                  <a:srgbClr val="000000"/>
                                </a:solidFill>
                                <a:latin typeface="Cambria Math" panose="02040503050406030204" pitchFamily="18" charset="0"/>
                              </a:rPr>
                            </m:ctrlPr>
                          </m:sSubPr>
                          <m:e>
                            <m:r>
                              <a:rPr lang="en-GB" i="1">
                                <a:solidFill>
                                  <a:srgbClr val="000000"/>
                                </a:solidFill>
                                <a:latin typeface="Cambria Math" panose="02040503050406030204" pitchFamily="18" charset="0"/>
                              </a:rPr>
                              <m:t>𝐻</m:t>
                            </m:r>
                          </m:e>
                          <m:sub>
                            <m:r>
                              <a:rPr lang="en-GB" i="1">
                                <a:solidFill>
                                  <a:srgbClr val="000000"/>
                                </a:solidFill>
                                <a:latin typeface="Cambria Math" panose="02040503050406030204" pitchFamily="18" charset="0"/>
                              </a:rPr>
                              <m:t>𝑃</m:t>
                            </m:r>
                          </m:sub>
                        </m:sSub>
                        <m:r>
                          <a:rPr lang="en-GB" i="1">
                            <a:solidFill>
                              <a:srgbClr val="000000"/>
                            </a:solidFill>
                            <a:latin typeface="Cambria Math" panose="02040503050406030204" pitchFamily="18" charset="0"/>
                          </a:rPr>
                          <m:t>)</m:t>
                        </m:r>
                      </m:den>
                    </m:f>
                    <m:r>
                      <a:rPr lang="en-GB" i="1">
                        <a:solidFill>
                          <a:srgbClr val="000000"/>
                        </a:solidFill>
                        <a:latin typeface="Cambria Math" panose="02040503050406030204" pitchFamily="18" charset="0"/>
                      </a:rPr>
                      <m:t>⋅</m:t>
                    </m:r>
                    <m:r>
                      <a:rPr lang="en-GB" i="1">
                        <a:solidFill>
                          <a:srgbClr val="000000"/>
                        </a:solidFill>
                        <a:latin typeface="Cambria Math" panose="02040503050406030204" pitchFamily="18" charset="0"/>
                      </a:rPr>
                      <m:t>𝑀</m:t>
                    </m:r>
                    <m:sSub>
                      <m:sSubPr>
                        <m:ctrlPr>
                          <a:rPr lang="en-GB" i="1">
                            <a:solidFill>
                              <a:srgbClr val="000000"/>
                            </a:solidFill>
                            <a:latin typeface="Cambria Math" panose="02040503050406030204" pitchFamily="18" charset="0"/>
                          </a:rPr>
                        </m:ctrlPr>
                      </m:sSubPr>
                      <m:e>
                        <m:r>
                          <a:rPr lang="en-GB" i="1">
                            <a:solidFill>
                              <a:srgbClr val="000000"/>
                            </a:solidFill>
                            <a:latin typeface="Cambria Math" panose="02040503050406030204" pitchFamily="18" charset="0"/>
                          </a:rPr>
                          <m:t>𝑆</m:t>
                        </m:r>
                      </m:e>
                      <m:sub>
                        <m:r>
                          <a:rPr lang="en-GB" i="1">
                            <a:solidFill>
                              <a:srgbClr val="000000"/>
                            </a:solidFill>
                            <a:latin typeface="Cambria Math" panose="02040503050406030204" pitchFamily="18" charset="0"/>
                          </a:rPr>
                          <m:t>𝑃</m:t>
                        </m:r>
                      </m:sub>
                    </m:sSub>
                  </m:oMath>
                </m:oMathPara>
              </a14:m>
              <a:endParaRPr lang="en-GB"/>
            </a:p>
          </xdr:txBody>
        </xdr:sp>
      </mc:Choice>
      <mc:Fallback xmlns="">
        <xdr:sp macro="" textlink="">
          <xdr:nvSpPr>
            <xdr:cNvPr id="3" name="Object 4">
              <a:extLst>
                <a:ext uri="{63B3BB69-23CF-44E3-9099-C40C66FF867C}">
                  <a14:compatExt xmlns:a14="http://schemas.microsoft.com/office/drawing/2010/main" spid="_x0000_s4100"/>
                </a:ext>
                <a:ext uri="{FF2B5EF4-FFF2-40B4-BE49-F238E27FC236}">
                  <a16:creationId xmlns:a16="http://schemas.microsoft.com/office/drawing/2014/main" id="{1DFEEE2A-F783-451B-B647-53D1137411CA}"/>
                </a:ext>
              </a:extLst>
            </xdr:cNvPr>
            <xdr:cNvSpPr txBox="1"/>
          </xdr:nvSpPr>
          <xdr:spPr>
            <a:xfrm>
              <a:off x="0" y="15211425"/>
              <a:ext cx="1944633" cy="440992"/>
            </a:xfrm>
            <a:prstGeom prst="rect">
              <a:avLst/>
            </a:prstGeom>
          </xdr:spPr>
          <xdr:txBody>
            <a:bodyPr vertOverflow="clip" horzOverflow="clip" wrap="none">
              <a:spAutoFit/>
            </a:bodyPr>
            <a:lstStyle/>
            <a:p>
              <a:pPr/>
              <a:r>
                <a:rPr lang="en-GB" i="0">
                  <a:solidFill>
                    <a:srgbClr val="000000"/>
                  </a:solidFill>
                  <a:latin typeface="Cambria Math" panose="02040503050406030204" pitchFamily="18" charset="0"/>
                </a:rPr>
                <a:t>〖</a:t>
              </a:r>
              <a:r>
                <a:rPr lang="de-DE" b="0" i="0">
                  <a:solidFill>
                    <a:srgbClr val="000000"/>
                  </a:solidFill>
                  <a:latin typeface="Cambria Math" panose="02040503050406030204" pitchFamily="18" charset="0"/>
                </a:rPr>
                <a:t>𝑆𝑐𝑜𝑟𝑒</a:t>
              </a:r>
              <a:r>
                <a:rPr lang="en-GB" b="0" i="0">
                  <a:solidFill>
                    <a:srgbClr val="000000"/>
                  </a:solidFill>
                  <a:latin typeface="Cambria Math" panose="02040503050406030204" pitchFamily="18" charset="0"/>
                </a:rPr>
                <a:t>〗_</a:t>
              </a:r>
              <a:r>
                <a:rPr lang="en-GB" i="0">
                  <a:solidFill>
                    <a:srgbClr val="000000"/>
                  </a:solidFill>
                  <a:latin typeface="Cambria Math" panose="02040503050406030204" pitchFamily="18" charset="0"/>
                </a:rPr>
                <a:t>𝑃=((𝑅_𝑃−𝑇𝐻_𝑃))/((𝑇_𝑃−𝑇𝐻_𝑃))⋅𝑀𝑆_𝑃</a:t>
              </a:r>
              <a:endParaRPr lang="en-GB"/>
            </a:p>
          </xdr:txBody>
        </xdr:sp>
      </mc:Fallback>
    </mc:AlternateContent>
    <xdr:clientData/>
  </xdr:twoCellAnchor>
  <xdr:oneCellAnchor>
    <xdr:from>
      <xdr:col>0</xdr:col>
      <xdr:colOff>1180257</xdr:colOff>
      <xdr:row>34</xdr:row>
      <xdr:rowOff>60615</xdr:rowOff>
    </xdr:from>
    <xdr:ext cx="707438" cy="1152578"/>
    <xdr:sp macro="" textlink="">
      <xdr:nvSpPr>
        <xdr:cNvPr id="4" name="Rectangle 22">
          <a:extLst>
            <a:ext uri="{FF2B5EF4-FFF2-40B4-BE49-F238E27FC236}">
              <a16:creationId xmlns:a16="http://schemas.microsoft.com/office/drawing/2014/main" id="{00000000-0008-0000-0200-000004000000}"/>
            </a:ext>
          </a:extLst>
        </xdr:cNvPr>
        <xdr:cNvSpPr/>
      </xdr:nvSpPr>
      <xdr:spPr>
        <a:xfrm>
          <a:off x="1180257" y="6781455"/>
          <a:ext cx="707438" cy="1152578"/>
        </a:xfrm>
        <a:prstGeom prst="rect">
          <a:avLst/>
        </a:prstGeom>
        <a:noFill/>
      </xdr:spPr>
      <xdr:txBody>
        <a:bodyPr wrap="none" lIns="91440" tIns="45720" rIns="91440" bIns="45720">
          <a:noAutofit/>
        </a:bodyPr>
        <a:lstStyle/>
        <a:p>
          <a:pPr algn="ctr"/>
          <a:r>
            <a:rPr lang="en-US" sz="5400" b="0" cap="none" spc="0">
              <a:ln w="0"/>
              <a:solidFill>
                <a:schemeClr val="tx1"/>
              </a:solidFill>
              <a:effectLst>
                <a:outerShdw blurRad="38100" dist="19050" dir="2700000" algn="tl" rotWithShape="0">
                  <a:schemeClr val="dk1">
                    <a:alpha val="40000"/>
                  </a:schemeClr>
                </a:outerShdw>
              </a:effectLst>
            </a:rPr>
            <a:t>Y:</a:t>
          </a:r>
        </a:p>
      </xdr:txBody>
    </xdr:sp>
    <xdr:clientData/>
  </xdr:oneCellAnchor>
  <xdr:twoCellAnchor>
    <xdr:from>
      <xdr:col>1</xdr:col>
      <xdr:colOff>69273</xdr:colOff>
      <xdr:row>29</xdr:row>
      <xdr:rowOff>109104</xdr:rowOff>
    </xdr:from>
    <xdr:to>
      <xdr:col>9</xdr:col>
      <xdr:colOff>718705</xdr:colOff>
      <xdr:row>44</xdr:row>
      <xdr:rowOff>138545</xdr:rowOff>
    </xdr:to>
    <xdr:graphicFrame macro="">
      <xdr:nvGraphicFramePr>
        <xdr:cNvPr id="5" name="Chart 23">
          <a:extLst>
            <a:ext uri="{FF2B5EF4-FFF2-40B4-BE49-F238E27FC236}">
              <a16:creationId xmlns:a16="http://schemas.microsoft.com/office/drawing/2014/main" id="{00000000-0008-0000-02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12855</xdr:colOff>
      <xdr:row>31</xdr:row>
      <xdr:rowOff>158272</xdr:rowOff>
    </xdr:from>
    <xdr:to>
      <xdr:col>9</xdr:col>
      <xdr:colOff>654400</xdr:colOff>
      <xdr:row>42</xdr:row>
      <xdr:rowOff>178653</xdr:rowOff>
    </xdr:to>
    <xdr:grpSp>
      <xdr:nvGrpSpPr>
        <xdr:cNvPr id="6" name="Group 5">
          <a:extLst>
            <a:ext uri="{FF2B5EF4-FFF2-40B4-BE49-F238E27FC236}">
              <a16:creationId xmlns:a16="http://schemas.microsoft.com/office/drawing/2014/main" id="{00000000-0008-0000-0200-000006000000}"/>
            </a:ext>
          </a:extLst>
        </xdr:cNvPr>
        <xdr:cNvGrpSpPr/>
      </xdr:nvGrpSpPr>
      <xdr:grpSpPr>
        <a:xfrm>
          <a:off x="2670330" y="6311422"/>
          <a:ext cx="4708720" cy="2115881"/>
          <a:chOff x="12603618" y="11716592"/>
          <a:chExt cx="3207053" cy="1383490"/>
        </a:xfrm>
      </xdr:grpSpPr>
      <xdr:sp macro="" textlink="">
        <xdr:nvSpPr>
          <xdr:cNvPr id="7" name="Ellipse 5">
            <a:extLst>
              <a:ext uri="{FF2B5EF4-FFF2-40B4-BE49-F238E27FC236}">
                <a16:creationId xmlns:a16="http://schemas.microsoft.com/office/drawing/2014/main" id="{00000000-0008-0000-0200-000007000000}"/>
              </a:ext>
            </a:extLst>
          </xdr:cNvPr>
          <xdr:cNvSpPr/>
        </xdr:nvSpPr>
        <xdr:spPr>
          <a:xfrm>
            <a:off x="13278582" y="11835278"/>
            <a:ext cx="112059" cy="112059"/>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sp macro="" textlink="">
        <xdr:nvSpPr>
          <xdr:cNvPr id="8" name="Textfeld 8">
            <a:extLst>
              <a:ext uri="{FF2B5EF4-FFF2-40B4-BE49-F238E27FC236}">
                <a16:creationId xmlns:a16="http://schemas.microsoft.com/office/drawing/2014/main" id="{00000000-0008-0000-0200-000008000000}"/>
              </a:ext>
            </a:extLst>
          </xdr:cNvPr>
          <xdr:cNvSpPr txBox="1"/>
        </xdr:nvSpPr>
        <xdr:spPr>
          <a:xfrm>
            <a:off x="13073926" y="11947397"/>
            <a:ext cx="930920" cy="28508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GB" sz="1100"/>
              <a:t>Intermediate Threshold</a:t>
            </a:r>
          </a:p>
        </xdr:txBody>
      </xdr:sp>
      <xdr:sp macro="" textlink="">
        <xdr:nvSpPr>
          <xdr:cNvPr id="9" name="Textfeld 13">
            <a:extLst>
              <a:ext uri="{FF2B5EF4-FFF2-40B4-BE49-F238E27FC236}">
                <a16:creationId xmlns:a16="http://schemas.microsoft.com/office/drawing/2014/main" id="{00000000-0008-0000-0200-000009000000}"/>
              </a:ext>
            </a:extLst>
          </xdr:cNvPr>
          <xdr:cNvSpPr txBox="1"/>
        </xdr:nvSpPr>
        <xdr:spPr>
          <a:xfrm>
            <a:off x="12606627" y="11825173"/>
            <a:ext cx="378051" cy="1726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GB" sz="1100"/>
              <a:t>Target</a:t>
            </a:r>
          </a:p>
        </xdr:txBody>
      </xdr:sp>
      <xdr:sp macro="" textlink="">
        <xdr:nvSpPr>
          <xdr:cNvPr id="10" name="Ellipse 5">
            <a:extLst>
              <a:ext uri="{FF2B5EF4-FFF2-40B4-BE49-F238E27FC236}">
                <a16:creationId xmlns:a16="http://schemas.microsoft.com/office/drawing/2014/main" id="{00000000-0008-0000-0200-00000A000000}"/>
              </a:ext>
            </a:extLst>
          </xdr:cNvPr>
          <xdr:cNvSpPr/>
        </xdr:nvSpPr>
        <xdr:spPr>
          <a:xfrm>
            <a:off x="14627345" y="12400054"/>
            <a:ext cx="112059" cy="112059"/>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sp macro="" textlink="">
        <xdr:nvSpPr>
          <xdr:cNvPr id="11" name="Ellipse 5">
            <a:extLst>
              <a:ext uri="{FF2B5EF4-FFF2-40B4-BE49-F238E27FC236}">
                <a16:creationId xmlns:a16="http://schemas.microsoft.com/office/drawing/2014/main" id="{00000000-0008-0000-0200-00000B000000}"/>
              </a:ext>
            </a:extLst>
          </xdr:cNvPr>
          <xdr:cNvSpPr/>
        </xdr:nvSpPr>
        <xdr:spPr>
          <a:xfrm>
            <a:off x="15311548" y="12988023"/>
            <a:ext cx="112059" cy="112059"/>
          </a:xfrm>
          <a:prstGeom prst="ellipse">
            <a:avLst/>
          </a:prstGeom>
          <a:solidFill>
            <a:schemeClr val="accent2"/>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sp macro="" textlink="">
        <xdr:nvSpPr>
          <xdr:cNvPr id="12" name="Textfeld 10">
            <a:extLst>
              <a:ext uri="{FF2B5EF4-FFF2-40B4-BE49-F238E27FC236}">
                <a16:creationId xmlns:a16="http://schemas.microsoft.com/office/drawing/2014/main" id="{00000000-0008-0000-0200-00000C000000}"/>
              </a:ext>
            </a:extLst>
          </xdr:cNvPr>
          <xdr:cNvSpPr txBox="1"/>
        </xdr:nvSpPr>
        <xdr:spPr>
          <a:xfrm>
            <a:off x="15158608" y="12776826"/>
            <a:ext cx="652063" cy="1726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GB" sz="1100"/>
              <a:t>KO</a:t>
            </a:r>
            <a:r>
              <a:rPr lang="en-GB" sz="1100" baseline="0"/>
              <a:t> Threshold</a:t>
            </a:r>
            <a:endParaRPr lang="en-GB" sz="1100"/>
          </a:p>
        </xdr:txBody>
      </xdr:sp>
      <xdr:sp macro="" textlink="">
        <xdr:nvSpPr>
          <xdr:cNvPr id="13" name="Textfeld 8">
            <a:extLst>
              <a:ext uri="{FF2B5EF4-FFF2-40B4-BE49-F238E27FC236}">
                <a16:creationId xmlns:a16="http://schemas.microsoft.com/office/drawing/2014/main" id="{00000000-0008-0000-0200-00000D000000}"/>
              </a:ext>
            </a:extLst>
          </xdr:cNvPr>
          <xdr:cNvSpPr txBox="1"/>
        </xdr:nvSpPr>
        <xdr:spPr>
          <a:xfrm>
            <a:off x="14495004" y="12081284"/>
            <a:ext cx="930920" cy="28508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en-GB" sz="1100"/>
              <a:t>Intermediate Threshold</a:t>
            </a:r>
          </a:p>
        </xdr:txBody>
      </xdr:sp>
      <xdr:sp macro="" textlink="">
        <xdr:nvSpPr>
          <xdr:cNvPr id="14" name="Ellipse 5">
            <a:extLst>
              <a:ext uri="{FF2B5EF4-FFF2-40B4-BE49-F238E27FC236}">
                <a16:creationId xmlns:a16="http://schemas.microsoft.com/office/drawing/2014/main" id="{00000000-0008-0000-0200-00000E000000}"/>
              </a:ext>
            </a:extLst>
          </xdr:cNvPr>
          <xdr:cNvSpPr/>
        </xdr:nvSpPr>
        <xdr:spPr>
          <a:xfrm>
            <a:off x="12603618" y="11716592"/>
            <a:ext cx="112059" cy="112059"/>
          </a:xfrm>
          <a:prstGeom prst="ellipse">
            <a:avLst/>
          </a:prstGeom>
          <a:solidFill>
            <a:srgbClr val="92D05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grpSp>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139700</xdr:colOff>
          <xdr:row>9</xdr:row>
          <xdr:rowOff>177800</xdr:rowOff>
        </xdr:from>
        <xdr:to>
          <xdr:col>1</xdr:col>
          <xdr:colOff>406400</xdr:colOff>
          <xdr:row>9</xdr:row>
          <xdr:rowOff>330200</xdr:rowOff>
        </xdr:to>
        <xdr:sp macro="" textlink="">
          <xdr:nvSpPr>
            <xdr:cNvPr id="7174" name="Check Box 6" hidden="1">
              <a:extLst>
                <a:ext uri="{63B3BB69-23CF-44E3-9099-C40C66FF867C}">
                  <a14:compatExt spid="_x0000_s7174"/>
                </a:ext>
                <a:ext uri="{FF2B5EF4-FFF2-40B4-BE49-F238E27FC236}">
                  <a16:creationId xmlns:a16="http://schemas.microsoft.com/office/drawing/2014/main" id="{00000000-0008-0000-0300-000006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114300</xdr:colOff>
          <xdr:row>10</xdr:row>
          <xdr:rowOff>63500</xdr:rowOff>
        </xdr:from>
        <xdr:to>
          <xdr:col>6</xdr:col>
          <xdr:colOff>406400</xdr:colOff>
          <xdr:row>10</xdr:row>
          <xdr:rowOff>431800</xdr:rowOff>
        </xdr:to>
        <xdr:sp macro="" textlink="">
          <xdr:nvSpPr>
            <xdr:cNvPr id="7178" name="Check Box 10" hidden="1">
              <a:extLst>
                <a:ext uri="{63B3BB69-23CF-44E3-9099-C40C66FF867C}">
                  <a14:compatExt spid="_x0000_s7178"/>
                </a:ext>
                <a:ext uri="{FF2B5EF4-FFF2-40B4-BE49-F238E27FC236}">
                  <a16:creationId xmlns:a16="http://schemas.microsoft.com/office/drawing/2014/main" id="{00000000-0008-0000-0300-00000A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114300</xdr:colOff>
          <xdr:row>11</xdr:row>
          <xdr:rowOff>76200</xdr:rowOff>
        </xdr:from>
        <xdr:to>
          <xdr:col>6</xdr:col>
          <xdr:colOff>406400</xdr:colOff>
          <xdr:row>12</xdr:row>
          <xdr:rowOff>63500</xdr:rowOff>
        </xdr:to>
        <xdr:sp macro="" textlink="">
          <xdr:nvSpPr>
            <xdr:cNvPr id="7179" name="Check Box 11" hidden="1">
              <a:extLst>
                <a:ext uri="{63B3BB69-23CF-44E3-9099-C40C66FF867C}">
                  <a14:compatExt spid="_x0000_s7179"/>
                </a:ext>
                <a:ext uri="{FF2B5EF4-FFF2-40B4-BE49-F238E27FC236}">
                  <a16:creationId xmlns:a16="http://schemas.microsoft.com/office/drawing/2014/main" id="{00000000-0008-0000-0300-00000B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101600</xdr:colOff>
          <xdr:row>9</xdr:row>
          <xdr:rowOff>152400</xdr:rowOff>
        </xdr:from>
        <xdr:to>
          <xdr:col>6</xdr:col>
          <xdr:colOff>381000</xdr:colOff>
          <xdr:row>9</xdr:row>
          <xdr:rowOff>381000</xdr:rowOff>
        </xdr:to>
        <xdr:sp macro="" textlink="">
          <xdr:nvSpPr>
            <xdr:cNvPr id="7180" name="Check Box 12" hidden="1">
              <a:extLst>
                <a:ext uri="{63B3BB69-23CF-44E3-9099-C40C66FF867C}">
                  <a14:compatExt spid="_x0000_s7180"/>
                </a:ext>
                <a:ext uri="{FF2B5EF4-FFF2-40B4-BE49-F238E27FC236}">
                  <a16:creationId xmlns:a16="http://schemas.microsoft.com/office/drawing/2014/main" id="{00000000-0008-0000-0300-00000C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114300</xdr:colOff>
          <xdr:row>10</xdr:row>
          <xdr:rowOff>114300</xdr:rowOff>
        </xdr:from>
        <xdr:to>
          <xdr:col>8</xdr:col>
          <xdr:colOff>406400</xdr:colOff>
          <xdr:row>10</xdr:row>
          <xdr:rowOff>355600</xdr:rowOff>
        </xdr:to>
        <xdr:sp macro="" textlink="">
          <xdr:nvSpPr>
            <xdr:cNvPr id="7181" name="Check Box 13" hidden="1">
              <a:extLst>
                <a:ext uri="{63B3BB69-23CF-44E3-9099-C40C66FF867C}">
                  <a14:compatExt spid="_x0000_s7181"/>
                </a:ext>
                <a:ext uri="{FF2B5EF4-FFF2-40B4-BE49-F238E27FC236}">
                  <a16:creationId xmlns:a16="http://schemas.microsoft.com/office/drawing/2014/main" id="{00000000-0008-0000-0300-00000D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114300</xdr:colOff>
          <xdr:row>11</xdr:row>
          <xdr:rowOff>76200</xdr:rowOff>
        </xdr:from>
        <xdr:to>
          <xdr:col>8</xdr:col>
          <xdr:colOff>406400</xdr:colOff>
          <xdr:row>11</xdr:row>
          <xdr:rowOff>406400</xdr:rowOff>
        </xdr:to>
        <xdr:sp macro="" textlink="">
          <xdr:nvSpPr>
            <xdr:cNvPr id="7182" name="Check Box 14" hidden="1">
              <a:extLst>
                <a:ext uri="{63B3BB69-23CF-44E3-9099-C40C66FF867C}">
                  <a14:compatExt spid="_x0000_s7182"/>
                </a:ext>
                <a:ext uri="{FF2B5EF4-FFF2-40B4-BE49-F238E27FC236}">
                  <a16:creationId xmlns:a16="http://schemas.microsoft.com/office/drawing/2014/main" id="{00000000-0008-0000-0300-00000E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139700</xdr:colOff>
          <xdr:row>9</xdr:row>
          <xdr:rowOff>114300</xdr:rowOff>
        </xdr:from>
        <xdr:to>
          <xdr:col>8</xdr:col>
          <xdr:colOff>406400</xdr:colOff>
          <xdr:row>9</xdr:row>
          <xdr:rowOff>419100</xdr:rowOff>
        </xdr:to>
        <xdr:sp macro="" textlink="">
          <xdr:nvSpPr>
            <xdr:cNvPr id="7184" name="Check Box 16" hidden="1">
              <a:extLst>
                <a:ext uri="{63B3BB69-23CF-44E3-9099-C40C66FF867C}">
                  <a14:compatExt spid="_x0000_s7184"/>
                </a:ext>
                <a:ext uri="{FF2B5EF4-FFF2-40B4-BE49-F238E27FC236}">
                  <a16:creationId xmlns:a16="http://schemas.microsoft.com/office/drawing/2014/main" id="{00000000-0008-0000-0300-000010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114300</xdr:colOff>
          <xdr:row>10</xdr:row>
          <xdr:rowOff>101600</xdr:rowOff>
        </xdr:from>
        <xdr:to>
          <xdr:col>10</xdr:col>
          <xdr:colOff>406400</xdr:colOff>
          <xdr:row>10</xdr:row>
          <xdr:rowOff>419100</xdr:rowOff>
        </xdr:to>
        <xdr:sp macro="" textlink="">
          <xdr:nvSpPr>
            <xdr:cNvPr id="7185" name="Check Box 17" hidden="1">
              <a:extLst>
                <a:ext uri="{63B3BB69-23CF-44E3-9099-C40C66FF867C}">
                  <a14:compatExt spid="_x0000_s7185"/>
                </a:ext>
                <a:ext uri="{FF2B5EF4-FFF2-40B4-BE49-F238E27FC236}">
                  <a16:creationId xmlns:a16="http://schemas.microsoft.com/office/drawing/2014/main" id="{00000000-0008-0000-0300-000011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114300</xdr:colOff>
          <xdr:row>11</xdr:row>
          <xdr:rowOff>25400</xdr:rowOff>
        </xdr:from>
        <xdr:to>
          <xdr:col>10</xdr:col>
          <xdr:colOff>406400</xdr:colOff>
          <xdr:row>12</xdr:row>
          <xdr:rowOff>63500</xdr:rowOff>
        </xdr:to>
        <xdr:sp macro="" textlink="">
          <xdr:nvSpPr>
            <xdr:cNvPr id="7186" name="Check Box 18" hidden="1">
              <a:extLst>
                <a:ext uri="{63B3BB69-23CF-44E3-9099-C40C66FF867C}">
                  <a14:compatExt spid="_x0000_s7186"/>
                </a:ext>
                <a:ext uri="{FF2B5EF4-FFF2-40B4-BE49-F238E27FC236}">
                  <a16:creationId xmlns:a16="http://schemas.microsoft.com/office/drawing/2014/main" id="{00000000-0008-0000-0300-000012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139700</xdr:colOff>
          <xdr:row>9</xdr:row>
          <xdr:rowOff>139700</xdr:rowOff>
        </xdr:from>
        <xdr:to>
          <xdr:col>10</xdr:col>
          <xdr:colOff>419100</xdr:colOff>
          <xdr:row>9</xdr:row>
          <xdr:rowOff>330200</xdr:rowOff>
        </xdr:to>
        <xdr:sp macro="" textlink="">
          <xdr:nvSpPr>
            <xdr:cNvPr id="7187" name="Check Box 19" hidden="1">
              <a:extLst>
                <a:ext uri="{63B3BB69-23CF-44E3-9099-C40C66FF867C}">
                  <a14:compatExt spid="_x0000_s7187"/>
                </a:ext>
                <a:ext uri="{FF2B5EF4-FFF2-40B4-BE49-F238E27FC236}">
                  <a16:creationId xmlns:a16="http://schemas.microsoft.com/office/drawing/2014/main" id="{00000000-0008-0000-0300-000013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152400</xdr:colOff>
          <xdr:row>8</xdr:row>
          <xdr:rowOff>330200</xdr:rowOff>
        </xdr:from>
        <xdr:to>
          <xdr:col>12</xdr:col>
          <xdr:colOff>444500</xdr:colOff>
          <xdr:row>10</xdr:row>
          <xdr:rowOff>215900</xdr:rowOff>
        </xdr:to>
        <xdr:sp macro="" textlink="">
          <xdr:nvSpPr>
            <xdr:cNvPr id="7188" name="Check Box 20" hidden="1">
              <a:extLst>
                <a:ext uri="{63B3BB69-23CF-44E3-9099-C40C66FF867C}">
                  <a14:compatExt spid="_x0000_s7188"/>
                </a:ext>
                <a:ext uri="{FF2B5EF4-FFF2-40B4-BE49-F238E27FC236}">
                  <a16:creationId xmlns:a16="http://schemas.microsoft.com/office/drawing/2014/main" id="{00000000-0008-0000-0300-000014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177800</xdr:colOff>
          <xdr:row>9</xdr:row>
          <xdr:rowOff>444500</xdr:rowOff>
        </xdr:from>
        <xdr:to>
          <xdr:col>12</xdr:col>
          <xdr:colOff>457200</xdr:colOff>
          <xdr:row>10</xdr:row>
          <xdr:rowOff>457200</xdr:rowOff>
        </xdr:to>
        <xdr:sp macro="" textlink="">
          <xdr:nvSpPr>
            <xdr:cNvPr id="7189" name="Check Box 21" hidden="1">
              <a:extLst>
                <a:ext uri="{63B3BB69-23CF-44E3-9099-C40C66FF867C}">
                  <a14:compatExt spid="_x0000_s7189"/>
                </a:ext>
                <a:ext uri="{FF2B5EF4-FFF2-40B4-BE49-F238E27FC236}">
                  <a16:creationId xmlns:a16="http://schemas.microsoft.com/office/drawing/2014/main" id="{00000000-0008-0000-0300-000015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101600</xdr:colOff>
          <xdr:row>8</xdr:row>
          <xdr:rowOff>292100</xdr:rowOff>
        </xdr:from>
        <xdr:to>
          <xdr:col>15</xdr:col>
          <xdr:colOff>381000</xdr:colOff>
          <xdr:row>10</xdr:row>
          <xdr:rowOff>203200</xdr:rowOff>
        </xdr:to>
        <xdr:sp macro="" textlink="">
          <xdr:nvSpPr>
            <xdr:cNvPr id="7190" name="Check Box 22" hidden="1">
              <a:extLst>
                <a:ext uri="{63B3BB69-23CF-44E3-9099-C40C66FF867C}">
                  <a14:compatExt spid="_x0000_s7190"/>
                </a:ext>
                <a:ext uri="{FF2B5EF4-FFF2-40B4-BE49-F238E27FC236}">
                  <a16:creationId xmlns:a16="http://schemas.microsoft.com/office/drawing/2014/main" id="{00000000-0008-0000-0300-000016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twoCellAnchor editAs="oneCell">
    <xdr:from>
      <xdr:col>0</xdr:col>
      <xdr:colOff>824520</xdr:colOff>
      <xdr:row>0</xdr:row>
      <xdr:rowOff>1</xdr:rowOff>
    </xdr:from>
    <xdr:to>
      <xdr:col>0</xdr:col>
      <xdr:colOff>1123950</xdr:colOff>
      <xdr:row>1</xdr:row>
      <xdr:rowOff>168754</xdr:rowOff>
    </xdr:to>
    <xdr:pic>
      <xdr:nvPicPr>
        <xdr:cNvPr id="44" name="Grafik 43">
          <a:extLst>
            <a:ext uri="{FF2B5EF4-FFF2-40B4-BE49-F238E27FC236}">
              <a16:creationId xmlns:a16="http://schemas.microsoft.com/office/drawing/2014/main" id="{00000000-0008-0000-0300-00002C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5400000">
          <a:off x="750793" y="73728"/>
          <a:ext cx="435453" cy="288000"/>
        </a:xfrm>
        <a:prstGeom prst="rect">
          <a:avLst/>
        </a:prstGeom>
      </xdr:spPr>
    </xdr:pic>
    <xdr:clientData/>
  </xdr:twoCellAnchor>
  <xdr:twoCellAnchor>
    <xdr:from>
      <xdr:col>16</xdr:col>
      <xdr:colOff>996315</xdr:colOff>
      <xdr:row>9</xdr:row>
      <xdr:rowOff>45720</xdr:rowOff>
    </xdr:from>
    <xdr:to>
      <xdr:col>20</xdr:col>
      <xdr:colOff>317476</xdr:colOff>
      <xdr:row>10</xdr:row>
      <xdr:rowOff>287179</xdr:rowOff>
    </xdr:to>
    <xdr:sp macro="" textlink="">
      <xdr:nvSpPr>
        <xdr:cNvPr id="45" name="Textfeld 43">
          <a:extLst>
            <a:ext uri="{FF2B5EF4-FFF2-40B4-BE49-F238E27FC236}">
              <a16:creationId xmlns:a16="http://schemas.microsoft.com/office/drawing/2014/main" id="{00000000-0008-0000-0300-00002D000000}"/>
            </a:ext>
          </a:extLst>
        </xdr:cNvPr>
        <xdr:cNvSpPr txBox="1"/>
      </xdr:nvSpPr>
      <xdr:spPr>
        <a:xfrm>
          <a:off x="13207365" y="2960370"/>
          <a:ext cx="8722336" cy="746284"/>
        </a:xfrm>
        <a:prstGeom prst="rect">
          <a:avLst/>
        </a:prstGeom>
        <a:solidFill>
          <a:srgbClr val="DFDBD1"/>
        </a:solidFill>
        <a:ln w="12700" cap="flat">
          <a:solidFill>
            <a:schemeClr val="tx1"/>
          </a:solidFill>
          <a:miter lim="400000"/>
        </a:ln>
        <a:effectLst/>
        <a:sp3d/>
      </xdr:spPr>
      <xdr:style>
        <a:lnRef idx="0">
          <a:scrgbClr r="0" g="0" b="0"/>
        </a:lnRef>
        <a:fillRef idx="0">
          <a:scrgbClr r="0" g="0" b="0"/>
        </a:fillRef>
        <a:effectRef idx="0">
          <a:scrgbClr r="0" g="0" b="0"/>
        </a:effectRef>
        <a:fontRef idx="none"/>
      </xdr:style>
      <xdr:txBody>
        <a:bodyPr rot="0" spcFirstLastPara="1" vert="horz" wrap="square" lIns="180000" tIns="0" rIns="0" bIns="0" numCol="1" spcCol="38100" rtlCol="0" anchor="ctr">
          <a:sp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ctr" defTabSz="2438338"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5E5E5E"/>
              </a:solidFill>
              <a:effectLst/>
              <a:uFillTx/>
              <a:latin typeface="+mn-lt"/>
              <a:ea typeface="+mn-ea"/>
              <a:cs typeface="+mn-cs"/>
              <a:sym typeface="Helvetica Neue"/>
            </a:defRPr>
          </a:lvl1pPr>
          <a:lvl2pPr marL="0" marR="0" indent="457200" algn="ctr" defTabSz="2438338"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5E5E5E"/>
              </a:solidFill>
              <a:effectLst/>
              <a:uFillTx/>
              <a:latin typeface="+mn-lt"/>
              <a:ea typeface="+mn-ea"/>
              <a:cs typeface="+mn-cs"/>
              <a:sym typeface="Helvetica Neue"/>
            </a:defRPr>
          </a:lvl2pPr>
          <a:lvl3pPr marL="0" marR="0" indent="914400" algn="ctr" defTabSz="2438338"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5E5E5E"/>
              </a:solidFill>
              <a:effectLst/>
              <a:uFillTx/>
              <a:latin typeface="+mn-lt"/>
              <a:ea typeface="+mn-ea"/>
              <a:cs typeface="+mn-cs"/>
              <a:sym typeface="Helvetica Neue"/>
            </a:defRPr>
          </a:lvl3pPr>
          <a:lvl4pPr marL="0" marR="0" indent="1371600" algn="ctr" defTabSz="2438338"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5E5E5E"/>
              </a:solidFill>
              <a:effectLst/>
              <a:uFillTx/>
              <a:latin typeface="+mn-lt"/>
              <a:ea typeface="+mn-ea"/>
              <a:cs typeface="+mn-cs"/>
              <a:sym typeface="Helvetica Neue"/>
            </a:defRPr>
          </a:lvl4pPr>
          <a:lvl5pPr marL="0" marR="0" indent="1828800" algn="ctr" defTabSz="2438338"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5E5E5E"/>
              </a:solidFill>
              <a:effectLst/>
              <a:uFillTx/>
              <a:latin typeface="+mn-lt"/>
              <a:ea typeface="+mn-ea"/>
              <a:cs typeface="+mn-cs"/>
              <a:sym typeface="Helvetica Neue"/>
            </a:defRPr>
          </a:lvl5pPr>
          <a:lvl6pPr marL="0" marR="0" indent="2286000" algn="ctr" defTabSz="2438338"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5E5E5E"/>
              </a:solidFill>
              <a:effectLst/>
              <a:uFillTx/>
              <a:latin typeface="+mn-lt"/>
              <a:ea typeface="+mn-ea"/>
              <a:cs typeface="+mn-cs"/>
              <a:sym typeface="Helvetica Neue"/>
            </a:defRPr>
          </a:lvl6pPr>
          <a:lvl7pPr marL="0" marR="0" indent="2743200" algn="ctr" defTabSz="2438338"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5E5E5E"/>
              </a:solidFill>
              <a:effectLst/>
              <a:uFillTx/>
              <a:latin typeface="+mn-lt"/>
              <a:ea typeface="+mn-ea"/>
              <a:cs typeface="+mn-cs"/>
              <a:sym typeface="Helvetica Neue"/>
            </a:defRPr>
          </a:lvl7pPr>
          <a:lvl8pPr marL="0" marR="0" indent="3200400" algn="ctr" defTabSz="2438338"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5E5E5E"/>
              </a:solidFill>
              <a:effectLst/>
              <a:uFillTx/>
              <a:latin typeface="+mn-lt"/>
              <a:ea typeface="+mn-ea"/>
              <a:cs typeface="+mn-cs"/>
              <a:sym typeface="Helvetica Neue"/>
            </a:defRPr>
          </a:lvl8pPr>
          <a:lvl9pPr marL="0" marR="0" indent="3657600" algn="ctr" defTabSz="2438338" rtl="0" fontAlgn="auto" latinLnBrk="0" hangingPunct="0">
            <a:lnSpc>
              <a:spcPct val="100000"/>
            </a:lnSpc>
            <a:spcBef>
              <a:spcPts val="0"/>
            </a:spcBef>
            <a:spcAft>
              <a:spcPts val="0"/>
            </a:spcAft>
            <a:buClrTx/>
            <a:buSzTx/>
            <a:buFontTx/>
            <a:buNone/>
            <a:tabLst/>
            <a:defRPr kumimoji="0" sz="2400" b="0" i="0" u="none" strike="noStrike" cap="none" spc="0" normalizeH="0" baseline="0">
              <a:ln>
                <a:noFill/>
              </a:ln>
              <a:solidFill>
                <a:srgbClr val="5E5E5E"/>
              </a:solidFill>
              <a:effectLst/>
              <a:uFillTx/>
              <a:latin typeface="+mn-lt"/>
              <a:ea typeface="+mn-ea"/>
              <a:cs typeface="+mn-cs"/>
              <a:sym typeface="Helvetica Neue"/>
            </a:defRPr>
          </a:lvl9pPr>
        </a:lstStyle>
        <a:p>
          <a:pPr algn="l"/>
          <a:r>
            <a:rPr lang="en-US"/>
            <a:t>Field </a:t>
          </a:r>
          <a:r>
            <a:rPr lang="en-US" b="1"/>
            <a:t>S</a:t>
          </a:r>
          <a:r>
            <a:rPr lang="en-US"/>
            <a:t> is optional, but crucial for decisions on 20 min disintegration </a:t>
          </a:r>
          <a:r>
            <a:rPr lang="de-DE"/>
            <a:t>(Part I) and coarse reject quality levels (Part III)</a:t>
          </a:r>
        </a:p>
      </xdr:txBody>
    </xdr:sp>
    <xdr:clientData/>
  </xdr:twoCellAnchor>
  <mc:AlternateContent xmlns:mc="http://schemas.openxmlformats.org/markup-compatibility/2006">
    <mc:Choice xmlns:a14="http://schemas.microsoft.com/office/drawing/2010/main" Requires="a14">
      <xdr:twoCellAnchor editAs="oneCell">
        <xdr:from>
          <xdr:col>2</xdr:col>
          <xdr:colOff>114300</xdr:colOff>
          <xdr:row>10</xdr:row>
          <xdr:rowOff>38100</xdr:rowOff>
        </xdr:from>
        <xdr:to>
          <xdr:col>2</xdr:col>
          <xdr:colOff>406400</xdr:colOff>
          <xdr:row>10</xdr:row>
          <xdr:rowOff>368300</xdr:rowOff>
        </xdr:to>
        <xdr:sp macro="" textlink="">
          <xdr:nvSpPr>
            <xdr:cNvPr id="7212" name="Check Box 44" hidden="1">
              <a:extLst>
                <a:ext uri="{63B3BB69-23CF-44E3-9099-C40C66FF867C}">
                  <a14:compatExt spid="_x0000_s7212"/>
                </a:ext>
                <a:ext uri="{FF2B5EF4-FFF2-40B4-BE49-F238E27FC236}">
                  <a16:creationId xmlns:a16="http://schemas.microsoft.com/office/drawing/2014/main" id="{00000000-0008-0000-0300-00002C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139700</xdr:colOff>
          <xdr:row>9</xdr:row>
          <xdr:rowOff>177800</xdr:rowOff>
        </xdr:from>
        <xdr:to>
          <xdr:col>2</xdr:col>
          <xdr:colOff>406400</xdr:colOff>
          <xdr:row>9</xdr:row>
          <xdr:rowOff>330200</xdr:rowOff>
        </xdr:to>
        <xdr:sp macro="" textlink="">
          <xdr:nvSpPr>
            <xdr:cNvPr id="7214" name="Check Box 46" hidden="1">
              <a:extLst>
                <a:ext uri="{63B3BB69-23CF-44E3-9099-C40C66FF867C}">
                  <a14:compatExt spid="_x0000_s7214"/>
                </a:ext>
                <a:ext uri="{FF2B5EF4-FFF2-40B4-BE49-F238E27FC236}">
                  <a16:creationId xmlns:a16="http://schemas.microsoft.com/office/drawing/2014/main" id="{00000000-0008-0000-0300-00002E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177800</xdr:colOff>
          <xdr:row>10</xdr:row>
          <xdr:rowOff>63500</xdr:rowOff>
        </xdr:from>
        <xdr:to>
          <xdr:col>13</xdr:col>
          <xdr:colOff>444500</xdr:colOff>
          <xdr:row>10</xdr:row>
          <xdr:rowOff>381000</xdr:rowOff>
        </xdr:to>
        <xdr:sp macro="" textlink="">
          <xdr:nvSpPr>
            <xdr:cNvPr id="7215" name="Check Box 47" hidden="1">
              <a:extLst>
                <a:ext uri="{63B3BB69-23CF-44E3-9099-C40C66FF867C}">
                  <a14:compatExt spid="_x0000_s7215"/>
                </a:ext>
                <a:ext uri="{FF2B5EF4-FFF2-40B4-BE49-F238E27FC236}">
                  <a16:creationId xmlns:a16="http://schemas.microsoft.com/office/drawing/2014/main" id="{00000000-0008-0000-0300-00002F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139700</xdr:colOff>
          <xdr:row>9</xdr:row>
          <xdr:rowOff>177800</xdr:rowOff>
        </xdr:from>
        <xdr:to>
          <xdr:col>13</xdr:col>
          <xdr:colOff>406400</xdr:colOff>
          <xdr:row>9</xdr:row>
          <xdr:rowOff>330200</xdr:rowOff>
        </xdr:to>
        <xdr:sp macro="" textlink="">
          <xdr:nvSpPr>
            <xdr:cNvPr id="7216" name="Check Box 48" hidden="1">
              <a:extLst>
                <a:ext uri="{63B3BB69-23CF-44E3-9099-C40C66FF867C}">
                  <a14:compatExt spid="_x0000_s7216"/>
                </a:ext>
                <a:ext uri="{FF2B5EF4-FFF2-40B4-BE49-F238E27FC236}">
                  <a16:creationId xmlns:a16="http://schemas.microsoft.com/office/drawing/2014/main" id="{00000000-0008-0000-0300-000030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139700</xdr:colOff>
          <xdr:row>11</xdr:row>
          <xdr:rowOff>177800</xdr:rowOff>
        </xdr:from>
        <xdr:to>
          <xdr:col>12</xdr:col>
          <xdr:colOff>406400</xdr:colOff>
          <xdr:row>11</xdr:row>
          <xdr:rowOff>330200</xdr:rowOff>
        </xdr:to>
        <xdr:sp macro="" textlink="">
          <xdr:nvSpPr>
            <xdr:cNvPr id="7220" name="Check Box 52" hidden="1">
              <a:extLst>
                <a:ext uri="{63B3BB69-23CF-44E3-9099-C40C66FF867C}">
                  <a14:compatExt spid="_x0000_s7220"/>
                </a:ext>
                <a:ext uri="{FF2B5EF4-FFF2-40B4-BE49-F238E27FC236}">
                  <a16:creationId xmlns:a16="http://schemas.microsoft.com/office/drawing/2014/main" id="{00000000-0008-0000-0300-000034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139700</xdr:colOff>
          <xdr:row>11</xdr:row>
          <xdr:rowOff>177800</xdr:rowOff>
        </xdr:from>
        <xdr:to>
          <xdr:col>13</xdr:col>
          <xdr:colOff>406400</xdr:colOff>
          <xdr:row>11</xdr:row>
          <xdr:rowOff>330200</xdr:rowOff>
        </xdr:to>
        <xdr:sp macro="" textlink="">
          <xdr:nvSpPr>
            <xdr:cNvPr id="7221" name="Check Box 53" hidden="1">
              <a:extLst>
                <a:ext uri="{63B3BB69-23CF-44E3-9099-C40C66FF867C}">
                  <a14:compatExt spid="_x0000_s7221"/>
                </a:ext>
                <a:ext uri="{FF2B5EF4-FFF2-40B4-BE49-F238E27FC236}">
                  <a16:creationId xmlns:a16="http://schemas.microsoft.com/office/drawing/2014/main" id="{00000000-0008-0000-0300-000035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101600</xdr:colOff>
          <xdr:row>5</xdr:row>
          <xdr:rowOff>76200</xdr:rowOff>
        </xdr:from>
        <xdr:to>
          <xdr:col>1</xdr:col>
          <xdr:colOff>368300</xdr:colOff>
          <xdr:row>5</xdr:row>
          <xdr:rowOff>228600</xdr:rowOff>
        </xdr:to>
        <xdr:sp macro="" textlink="">
          <xdr:nvSpPr>
            <xdr:cNvPr id="7222" name="Check Box 54" hidden="1">
              <a:extLst>
                <a:ext uri="{63B3BB69-23CF-44E3-9099-C40C66FF867C}">
                  <a14:compatExt spid="_x0000_s7222"/>
                </a:ext>
                <a:ext uri="{FF2B5EF4-FFF2-40B4-BE49-F238E27FC236}">
                  <a16:creationId xmlns:a16="http://schemas.microsoft.com/office/drawing/2014/main" id="{00000000-0008-0000-0300-000036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139700</xdr:colOff>
          <xdr:row>10</xdr:row>
          <xdr:rowOff>177800</xdr:rowOff>
        </xdr:from>
        <xdr:to>
          <xdr:col>1</xdr:col>
          <xdr:colOff>406400</xdr:colOff>
          <xdr:row>10</xdr:row>
          <xdr:rowOff>330200</xdr:rowOff>
        </xdr:to>
        <xdr:sp macro="" textlink="">
          <xdr:nvSpPr>
            <xdr:cNvPr id="7223" name="Check Box 55" hidden="1">
              <a:extLst>
                <a:ext uri="{63B3BB69-23CF-44E3-9099-C40C66FF867C}">
                  <a14:compatExt spid="_x0000_s7223"/>
                </a:ext>
                <a:ext uri="{FF2B5EF4-FFF2-40B4-BE49-F238E27FC236}">
                  <a16:creationId xmlns:a16="http://schemas.microsoft.com/office/drawing/2014/main" id="{00000000-0008-0000-0300-000037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139700</xdr:colOff>
          <xdr:row>11</xdr:row>
          <xdr:rowOff>177800</xdr:rowOff>
        </xdr:from>
        <xdr:to>
          <xdr:col>1</xdr:col>
          <xdr:colOff>406400</xdr:colOff>
          <xdr:row>11</xdr:row>
          <xdr:rowOff>330200</xdr:rowOff>
        </xdr:to>
        <xdr:sp macro="" textlink="">
          <xdr:nvSpPr>
            <xdr:cNvPr id="7224" name="Check Box 56" hidden="1">
              <a:extLst>
                <a:ext uri="{63B3BB69-23CF-44E3-9099-C40C66FF867C}">
                  <a14:compatExt spid="_x0000_s7224"/>
                </a:ext>
                <a:ext uri="{FF2B5EF4-FFF2-40B4-BE49-F238E27FC236}">
                  <a16:creationId xmlns:a16="http://schemas.microsoft.com/office/drawing/2014/main" id="{00000000-0008-0000-0300-000038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139700</xdr:colOff>
          <xdr:row>12</xdr:row>
          <xdr:rowOff>177800</xdr:rowOff>
        </xdr:from>
        <xdr:to>
          <xdr:col>1</xdr:col>
          <xdr:colOff>406400</xdr:colOff>
          <xdr:row>12</xdr:row>
          <xdr:rowOff>330200</xdr:rowOff>
        </xdr:to>
        <xdr:sp macro="" textlink="">
          <xdr:nvSpPr>
            <xdr:cNvPr id="7225" name="Check Box 57" hidden="1">
              <a:extLst>
                <a:ext uri="{63B3BB69-23CF-44E3-9099-C40C66FF867C}">
                  <a14:compatExt spid="_x0000_s7225"/>
                </a:ext>
                <a:ext uri="{FF2B5EF4-FFF2-40B4-BE49-F238E27FC236}">
                  <a16:creationId xmlns:a16="http://schemas.microsoft.com/office/drawing/2014/main" id="{00000000-0008-0000-0300-000039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139700</xdr:colOff>
          <xdr:row>9</xdr:row>
          <xdr:rowOff>177800</xdr:rowOff>
        </xdr:from>
        <xdr:to>
          <xdr:col>4</xdr:col>
          <xdr:colOff>406400</xdr:colOff>
          <xdr:row>9</xdr:row>
          <xdr:rowOff>330200</xdr:rowOff>
        </xdr:to>
        <xdr:sp macro="" textlink="">
          <xdr:nvSpPr>
            <xdr:cNvPr id="7226" name="Check Box 58" hidden="1">
              <a:extLst>
                <a:ext uri="{63B3BB69-23CF-44E3-9099-C40C66FF867C}">
                  <a14:compatExt spid="_x0000_s7226"/>
                </a:ext>
                <a:ext uri="{FF2B5EF4-FFF2-40B4-BE49-F238E27FC236}">
                  <a16:creationId xmlns:a16="http://schemas.microsoft.com/office/drawing/2014/main" id="{00000000-0008-0000-0300-00003A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139700</xdr:colOff>
          <xdr:row>10</xdr:row>
          <xdr:rowOff>177800</xdr:rowOff>
        </xdr:from>
        <xdr:to>
          <xdr:col>4</xdr:col>
          <xdr:colOff>406400</xdr:colOff>
          <xdr:row>10</xdr:row>
          <xdr:rowOff>330200</xdr:rowOff>
        </xdr:to>
        <xdr:sp macro="" textlink="">
          <xdr:nvSpPr>
            <xdr:cNvPr id="7227" name="Check Box 59" hidden="1">
              <a:extLst>
                <a:ext uri="{63B3BB69-23CF-44E3-9099-C40C66FF867C}">
                  <a14:compatExt spid="_x0000_s7227"/>
                </a:ext>
                <a:ext uri="{FF2B5EF4-FFF2-40B4-BE49-F238E27FC236}">
                  <a16:creationId xmlns:a16="http://schemas.microsoft.com/office/drawing/2014/main" id="{00000000-0008-0000-0300-00003B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139700</xdr:colOff>
          <xdr:row>11</xdr:row>
          <xdr:rowOff>177800</xdr:rowOff>
        </xdr:from>
        <xdr:to>
          <xdr:col>4</xdr:col>
          <xdr:colOff>406400</xdr:colOff>
          <xdr:row>11</xdr:row>
          <xdr:rowOff>330200</xdr:rowOff>
        </xdr:to>
        <xdr:sp macro="" textlink="">
          <xdr:nvSpPr>
            <xdr:cNvPr id="7228" name="Check Box 60" hidden="1">
              <a:extLst>
                <a:ext uri="{63B3BB69-23CF-44E3-9099-C40C66FF867C}">
                  <a14:compatExt spid="_x0000_s7228"/>
                </a:ext>
                <a:ext uri="{FF2B5EF4-FFF2-40B4-BE49-F238E27FC236}">
                  <a16:creationId xmlns:a16="http://schemas.microsoft.com/office/drawing/2014/main" id="{00000000-0008-0000-0300-00003C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139700</xdr:colOff>
          <xdr:row>12</xdr:row>
          <xdr:rowOff>177800</xdr:rowOff>
        </xdr:from>
        <xdr:to>
          <xdr:col>4</xdr:col>
          <xdr:colOff>406400</xdr:colOff>
          <xdr:row>12</xdr:row>
          <xdr:rowOff>330200</xdr:rowOff>
        </xdr:to>
        <xdr:sp macro="" textlink="">
          <xdr:nvSpPr>
            <xdr:cNvPr id="7229" name="Check Box 61" hidden="1">
              <a:extLst>
                <a:ext uri="{63B3BB69-23CF-44E3-9099-C40C66FF867C}">
                  <a14:compatExt spid="_x0000_s7229"/>
                </a:ext>
                <a:ext uri="{FF2B5EF4-FFF2-40B4-BE49-F238E27FC236}">
                  <a16:creationId xmlns:a16="http://schemas.microsoft.com/office/drawing/2014/main" id="{00000000-0008-0000-0300-00003D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139700</xdr:colOff>
          <xdr:row>10</xdr:row>
          <xdr:rowOff>177800</xdr:rowOff>
        </xdr:from>
        <xdr:to>
          <xdr:col>15</xdr:col>
          <xdr:colOff>406400</xdr:colOff>
          <xdr:row>10</xdr:row>
          <xdr:rowOff>330200</xdr:rowOff>
        </xdr:to>
        <xdr:sp macro="" textlink="">
          <xdr:nvSpPr>
            <xdr:cNvPr id="7230" name="Check Box 62" hidden="1">
              <a:extLst>
                <a:ext uri="{63B3BB69-23CF-44E3-9099-C40C66FF867C}">
                  <a14:compatExt spid="_x0000_s7230"/>
                </a:ext>
                <a:ext uri="{FF2B5EF4-FFF2-40B4-BE49-F238E27FC236}">
                  <a16:creationId xmlns:a16="http://schemas.microsoft.com/office/drawing/2014/main" id="{00000000-0008-0000-0300-00003E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139700</xdr:colOff>
          <xdr:row>11</xdr:row>
          <xdr:rowOff>177800</xdr:rowOff>
        </xdr:from>
        <xdr:to>
          <xdr:col>15</xdr:col>
          <xdr:colOff>406400</xdr:colOff>
          <xdr:row>11</xdr:row>
          <xdr:rowOff>330200</xdr:rowOff>
        </xdr:to>
        <xdr:sp macro="" textlink="">
          <xdr:nvSpPr>
            <xdr:cNvPr id="7231" name="Check Box 63" hidden="1">
              <a:extLst>
                <a:ext uri="{63B3BB69-23CF-44E3-9099-C40C66FF867C}">
                  <a14:compatExt spid="_x0000_s7231"/>
                </a:ext>
                <a:ext uri="{FF2B5EF4-FFF2-40B4-BE49-F238E27FC236}">
                  <a16:creationId xmlns:a16="http://schemas.microsoft.com/office/drawing/2014/main" id="{00000000-0008-0000-0300-00003F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139700</xdr:colOff>
          <xdr:row>12</xdr:row>
          <xdr:rowOff>177800</xdr:rowOff>
        </xdr:from>
        <xdr:to>
          <xdr:col>15</xdr:col>
          <xdr:colOff>406400</xdr:colOff>
          <xdr:row>12</xdr:row>
          <xdr:rowOff>330200</xdr:rowOff>
        </xdr:to>
        <xdr:sp macro="" textlink="">
          <xdr:nvSpPr>
            <xdr:cNvPr id="7232" name="Check Box 64" hidden="1">
              <a:extLst>
                <a:ext uri="{63B3BB69-23CF-44E3-9099-C40C66FF867C}">
                  <a14:compatExt spid="_x0000_s7232"/>
                </a:ext>
                <a:ext uri="{FF2B5EF4-FFF2-40B4-BE49-F238E27FC236}">
                  <a16:creationId xmlns:a16="http://schemas.microsoft.com/office/drawing/2014/main" id="{00000000-0008-0000-0300-000040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139700</xdr:colOff>
          <xdr:row>11</xdr:row>
          <xdr:rowOff>177800</xdr:rowOff>
        </xdr:from>
        <xdr:to>
          <xdr:col>2</xdr:col>
          <xdr:colOff>406400</xdr:colOff>
          <xdr:row>11</xdr:row>
          <xdr:rowOff>330200</xdr:rowOff>
        </xdr:to>
        <xdr:sp macro="" textlink="">
          <xdr:nvSpPr>
            <xdr:cNvPr id="7236" name="Check Box 68" hidden="1">
              <a:extLst>
                <a:ext uri="{63B3BB69-23CF-44E3-9099-C40C66FF867C}">
                  <a14:compatExt spid="_x0000_s7236"/>
                </a:ext>
                <a:ext uri="{FF2B5EF4-FFF2-40B4-BE49-F238E27FC236}">
                  <a16:creationId xmlns:a16="http://schemas.microsoft.com/office/drawing/2014/main" id="{00000000-0008-0000-0300-000044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139700</xdr:colOff>
          <xdr:row>12</xdr:row>
          <xdr:rowOff>177800</xdr:rowOff>
        </xdr:from>
        <xdr:to>
          <xdr:col>2</xdr:col>
          <xdr:colOff>406400</xdr:colOff>
          <xdr:row>12</xdr:row>
          <xdr:rowOff>330200</xdr:rowOff>
        </xdr:to>
        <xdr:sp macro="" textlink="">
          <xdr:nvSpPr>
            <xdr:cNvPr id="7237" name="Check Box 69" hidden="1">
              <a:extLst>
                <a:ext uri="{63B3BB69-23CF-44E3-9099-C40C66FF867C}">
                  <a14:compatExt spid="_x0000_s7237"/>
                </a:ext>
                <a:ext uri="{FF2B5EF4-FFF2-40B4-BE49-F238E27FC236}">
                  <a16:creationId xmlns:a16="http://schemas.microsoft.com/office/drawing/2014/main" id="{00000000-0008-0000-0300-000045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139700</xdr:colOff>
          <xdr:row>17</xdr:row>
          <xdr:rowOff>177800</xdr:rowOff>
        </xdr:from>
        <xdr:to>
          <xdr:col>1</xdr:col>
          <xdr:colOff>406400</xdr:colOff>
          <xdr:row>17</xdr:row>
          <xdr:rowOff>330200</xdr:rowOff>
        </xdr:to>
        <xdr:sp macro="" textlink="">
          <xdr:nvSpPr>
            <xdr:cNvPr id="7269" name="Check Box 101" hidden="1">
              <a:extLst>
                <a:ext uri="{63B3BB69-23CF-44E3-9099-C40C66FF867C}">
                  <a14:compatExt spid="_x0000_s7269"/>
                </a:ext>
                <a:ext uri="{FF2B5EF4-FFF2-40B4-BE49-F238E27FC236}">
                  <a16:creationId xmlns:a16="http://schemas.microsoft.com/office/drawing/2014/main" id="{00000000-0008-0000-0300-000065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114300</xdr:colOff>
          <xdr:row>18</xdr:row>
          <xdr:rowOff>63500</xdr:rowOff>
        </xdr:from>
        <xdr:to>
          <xdr:col>6</xdr:col>
          <xdr:colOff>406400</xdr:colOff>
          <xdr:row>18</xdr:row>
          <xdr:rowOff>444500</xdr:rowOff>
        </xdr:to>
        <xdr:sp macro="" textlink="">
          <xdr:nvSpPr>
            <xdr:cNvPr id="7270" name="Check Box 102" hidden="1">
              <a:extLst>
                <a:ext uri="{63B3BB69-23CF-44E3-9099-C40C66FF867C}">
                  <a14:compatExt spid="_x0000_s7270"/>
                </a:ext>
                <a:ext uri="{FF2B5EF4-FFF2-40B4-BE49-F238E27FC236}">
                  <a16:creationId xmlns:a16="http://schemas.microsoft.com/office/drawing/2014/main" id="{00000000-0008-0000-0300-000066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114300</xdr:colOff>
          <xdr:row>19</xdr:row>
          <xdr:rowOff>76200</xdr:rowOff>
        </xdr:from>
        <xdr:to>
          <xdr:col>6</xdr:col>
          <xdr:colOff>406400</xdr:colOff>
          <xdr:row>20</xdr:row>
          <xdr:rowOff>63500</xdr:rowOff>
        </xdr:to>
        <xdr:sp macro="" textlink="">
          <xdr:nvSpPr>
            <xdr:cNvPr id="7271" name="Check Box 103" hidden="1">
              <a:extLst>
                <a:ext uri="{63B3BB69-23CF-44E3-9099-C40C66FF867C}">
                  <a14:compatExt spid="_x0000_s7271"/>
                </a:ext>
                <a:ext uri="{FF2B5EF4-FFF2-40B4-BE49-F238E27FC236}">
                  <a16:creationId xmlns:a16="http://schemas.microsoft.com/office/drawing/2014/main" id="{00000000-0008-0000-0300-000067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101600</xdr:colOff>
          <xdr:row>17</xdr:row>
          <xdr:rowOff>152400</xdr:rowOff>
        </xdr:from>
        <xdr:to>
          <xdr:col>6</xdr:col>
          <xdr:colOff>381000</xdr:colOff>
          <xdr:row>17</xdr:row>
          <xdr:rowOff>381000</xdr:rowOff>
        </xdr:to>
        <xdr:sp macro="" textlink="">
          <xdr:nvSpPr>
            <xdr:cNvPr id="7272" name="Check Box 104" hidden="1">
              <a:extLst>
                <a:ext uri="{63B3BB69-23CF-44E3-9099-C40C66FF867C}">
                  <a14:compatExt spid="_x0000_s7272"/>
                </a:ext>
                <a:ext uri="{FF2B5EF4-FFF2-40B4-BE49-F238E27FC236}">
                  <a16:creationId xmlns:a16="http://schemas.microsoft.com/office/drawing/2014/main" id="{00000000-0008-0000-0300-000068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114300</xdr:colOff>
          <xdr:row>18</xdr:row>
          <xdr:rowOff>114300</xdr:rowOff>
        </xdr:from>
        <xdr:to>
          <xdr:col>8</xdr:col>
          <xdr:colOff>406400</xdr:colOff>
          <xdr:row>18</xdr:row>
          <xdr:rowOff>368300</xdr:rowOff>
        </xdr:to>
        <xdr:sp macro="" textlink="">
          <xdr:nvSpPr>
            <xdr:cNvPr id="7273" name="Check Box 105" hidden="1">
              <a:extLst>
                <a:ext uri="{63B3BB69-23CF-44E3-9099-C40C66FF867C}">
                  <a14:compatExt spid="_x0000_s7273"/>
                </a:ext>
                <a:ext uri="{FF2B5EF4-FFF2-40B4-BE49-F238E27FC236}">
                  <a16:creationId xmlns:a16="http://schemas.microsoft.com/office/drawing/2014/main" id="{00000000-0008-0000-0300-000069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114300</xdr:colOff>
          <xdr:row>19</xdr:row>
          <xdr:rowOff>76200</xdr:rowOff>
        </xdr:from>
        <xdr:to>
          <xdr:col>8</xdr:col>
          <xdr:colOff>406400</xdr:colOff>
          <xdr:row>19</xdr:row>
          <xdr:rowOff>406400</xdr:rowOff>
        </xdr:to>
        <xdr:sp macro="" textlink="">
          <xdr:nvSpPr>
            <xdr:cNvPr id="7274" name="Check Box 106" hidden="1">
              <a:extLst>
                <a:ext uri="{63B3BB69-23CF-44E3-9099-C40C66FF867C}">
                  <a14:compatExt spid="_x0000_s7274"/>
                </a:ext>
                <a:ext uri="{FF2B5EF4-FFF2-40B4-BE49-F238E27FC236}">
                  <a16:creationId xmlns:a16="http://schemas.microsoft.com/office/drawing/2014/main" id="{00000000-0008-0000-0300-00006A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139700</xdr:colOff>
          <xdr:row>17</xdr:row>
          <xdr:rowOff>114300</xdr:rowOff>
        </xdr:from>
        <xdr:to>
          <xdr:col>8</xdr:col>
          <xdr:colOff>406400</xdr:colOff>
          <xdr:row>17</xdr:row>
          <xdr:rowOff>419100</xdr:rowOff>
        </xdr:to>
        <xdr:sp macro="" textlink="">
          <xdr:nvSpPr>
            <xdr:cNvPr id="7275" name="Check Box 107" hidden="1">
              <a:extLst>
                <a:ext uri="{63B3BB69-23CF-44E3-9099-C40C66FF867C}">
                  <a14:compatExt spid="_x0000_s7275"/>
                </a:ext>
                <a:ext uri="{FF2B5EF4-FFF2-40B4-BE49-F238E27FC236}">
                  <a16:creationId xmlns:a16="http://schemas.microsoft.com/office/drawing/2014/main" id="{00000000-0008-0000-0300-00006B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114300</xdr:colOff>
          <xdr:row>18</xdr:row>
          <xdr:rowOff>101600</xdr:rowOff>
        </xdr:from>
        <xdr:to>
          <xdr:col>10</xdr:col>
          <xdr:colOff>406400</xdr:colOff>
          <xdr:row>18</xdr:row>
          <xdr:rowOff>419100</xdr:rowOff>
        </xdr:to>
        <xdr:sp macro="" textlink="">
          <xdr:nvSpPr>
            <xdr:cNvPr id="7276" name="Check Box 108" hidden="1">
              <a:extLst>
                <a:ext uri="{63B3BB69-23CF-44E3-9099-C40C66FF867C}">
                  <a14:compatExt spid="_x0000_s7276"/>
                </a:ext>
                <a:ext uri="{FF2B5EF4-FFF2-40B4-BE49-F238E27FC236}">
                  <a16:creationId xmlns:a16="http://schemas.microsoft.com/office/drawing/2014/main" id="{00000000-0008-0000-0300-00006C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114300</xdr:colOff>
          <xdr:row>19</xdr:row>
          <xdr:rowOff>25400</xdr:rowOff>
        </xdr:from>
        <xdr:to>
          <xdr:col>10</xdr:col>
          <xdr:colOff>406400</xdr:colOff>
          <xdr:row>20</xdr:row>
          <xdr:rowOff>63500</xdr:rowOff>
        </xdr:to>
        <xdr:sp macro="" textlink="">
          <xdr:nvSpPr>
            <xdr:cNvPr id="7277" name="Check Box 109" hidden="1">
              <a:extLst>
                <a:ext uri="{63B3BB69-23CF-44E3-9099-C40C66FF867C}">
                  <a14:compatExt spid="_x0000_s7277"/>
                </a:ext>
                <a:ext uri="{FF2B5EF4-FFF2-40B4-BE49-F238E27FC236}">
                  <a16:creationId xmlns:a16="http://schemas.microsoft.com/office/drawing/2014/main" id="{00000000-0008-0000-0300-00006D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139700</xdr:colOff>
          <xdr:row>17</xdr:row>
          <xdr:rowOff>139700</xdr:rowOff>
        </xdr:from>
        <xdr:to>
          <xdr:col>10</xdr:col>
          <xdr:colOff>419100</xdr:colOff>
          <xdr:row>17</xdr:row>
          <xdr:rowOff>330200</xdr:rowOff>
        </xdr:to>
        <xdr:sp macro="" textlink="">
          <xdr:nvSpPr>
            <xdr:cNvPr id="7278" name="Check Box 110" hidden="1">
              <a:extLst>
                <a:ext uri="{63B3BB69-23CF-44E3-9099-C40C66FF867C}">
                  <a14:compatExt spid="_x0000_s7278"/>
                </a:ext>
                <a:ext uri="{FF2B5EF4-FFF2-40B4-BE49-F238E27FC236}">
                  <a16:creationId xmlns:a16="http://schemas.microsoft.com/office/drawing/2014/main" id="{00000000-0008-0000-0300-00006E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152400</xdr:colOff>
          <xdr:row>16</xdr:row>
          <xdr:rowOff>330200</xdr:rowOff>
        </xdr:from>
        <xdr:to>
          <xdr:col>12</xdr:col>
          <xdr:colOff>444500</xdr:colOff>
          <xdr:row>18</xdr:row>
          <xdr:rowOff>215900</xdr:rowOff>
        </xdr:to>
        <xdr:sp macro="" textlink="">
          <xdr:nvSpPr>
            <xdr:cNvPr id="7279" name="Check Box 111" hidden="1">
              <a:extLst>
                <a:ext uri="{63B3BB69-23CF-44E3-9099-C40C66FF867C}">
                  <a14:compatExt spid="_x0000_s7279"/>
                </a:ext>
                <a:ext uri="{FF2B5EF4-FFF2-40B4-BE49-F238E27FC236}">
                  <a16:creationId xmlns:a16="http://schemas.microsoft.com/office/drawing/2014/main" id="{00000000-0008-0000-0300-00006F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177800</xdr:colOff>
          <xdr:row>17</xdr:row>
          <xdr:rowOff>444500</xdr:rowOff>
        </xdr:from>
        <xdr:to>
          <xdr:col>12</xdr:col>
          <xdr:colOff>457200</xdr:colOff>
          <xdr:row>18</xdr:row>
          <xdr:rowOff>444500</xdr:rowOff>
        </xdr:to>
        <xdr:sp macro="" textlink="">
          <xdr:nvSpPr>
            <xdr:cNvPr id="7280" name="Check Box 112" hidden="1">
              <a:extLst>
                <a:ext uri="{63B3BB69-23CF-44E3-9099-C40C66FF867C}">
                  <a14:compatExt spid="_x0000_s7280"/>
                </a:ext>
                <a:ext uri="{FF2B5EF4-FFF2-40B4-BE49-F238E27FC236}">
                  <a16:creationId xmlns:a16="http://schemas.microsoft.com/office/drawing/2014/main" id="{00000000-0008-0000-0300-000070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101600</xdr:colOff>
          <xdr:row>16</xdr:row>
          <xdr:rowOff>292100</xdr:rowOff>
        </xdr:from>
        <xdr:to>
          <xdr:col>15</xdr:col>
          <xdr:colOff>381000</xdr:colOff>
          <xdr:row>18</xdr:row>
          <xdr:rowOff>203200</xdr:rowOff>
        </xdr:to>
        <xdr:sp macro="" textlink="">
          <xdr:nvSpPr>
            <xdr:cNvPr id="7281" name="Check Box 113" hidden="1">
              <a:extLst>
                <a:ext uri="{63B3BB69-23CF-44E3-9099-C40C66FF867C}">
                  <a14:compatExt spid="_x0000_s7281"/>
                </a:ext>
                <a:ext uri="{FF2B5EF4-FFF2-40B4-BE49-F238E27FC236}">
                  <a16:creationId xmlns:a16="http://schemas.microsoft.com/office/drawing/2014/main" id="{00000000-0008-0000-0300-000071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114300</xdr:colOff>
          <xdr:row>18</xdr:row>
          <xdr:rowOff>38100</xdr:rowOff>
        </xdr:from>
        <xdr:to>
          <xdr:col>2</xdr:col>
          <xdr:colOff>406400</xdr:colOff>
          <xdr:row>18</xdr:row>
          <xdr:rowOff>368300</xdr:rowOff>
        </xdr:to>
        <xdr:sp macro="" textlink="">
          <xdr:nvSpPr>
            <xdr:cNvPr id="7282" name="Check Box 114" hidden="1">
              <a:extLst>
                <a:ext uri="{63B3BB69-23CF-44E3-9099-C40C66FF867C}">
                  <a14:compatExt spid="_x0000_s7282"/>
                </a:ext>
                <a:ext uri="{FF2B5EF4-FFF2-40B4-BE49-F238E27FC236}">
                  <a16:creationId xmlns:a16="http://schemas.microsoft.com/office/drawing/2014/main" id="{00000000-0008-0000-0300-000072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139700</xdr:colOff>
          <xdr:row>17</xdr:row>
          <xdr:rowOff>177800</xdr:rowOff>
        </xdr:from>
        <xdr:to>
          <xdr:col>2</xdr:col>
          <xdr:colOff>406400</xdr:colOff>
          <xdr:row>17</xdr:row>
          <xdr:rowOff>330200</xdr:rowOff>
        </xdr:to>
        <xdr:sp macro="" textlink="">
          <xdr:nvSpPr>
            <xdr:cNvPr id="7283" name="Check Box 115" hidden="1">
              <a:extLst>
                <a:ext uri="{63B3BB69-23CF-44E3-9099-C40C66FF867C}">
                  <a14:compatExt spid="_x0000_s7283"/>
                </a:ext>
                <a:ext uri="{FF2B5EF4-FFF2-40B4-BE49-F238E27FC236}">
                  <a16:creationId xmlns:a16="http://schemas.microsoft.com/office/drawing/2014/main" id="{00000000-0008-0000-0300-000073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177800</xdr:colOff>
          <xdr:row>18</xdr:row>
          <xdr:rowOff>63500</xdr:rowOff>
        </xdr:from>
        <xdr:to>
          <xdr:col>13</xdr:col>
          <xdr:colOff>444500</xdr:colOff>
          <xdr:row>18</xdr:row>
          <xdr:rowOff>381000</xdr:rowOff>
        </xdr:to>
        <xdr:sp macro="" textlink="">
          <xdr:nvSpPr>
            <xdr:cNvPr id="7284" name="Check Box 116" hidden="1">
              <a:extLst>
                <a:ext uri="{63B3BB69-23CF-44E3-9099-C40C66FF867C}">
                  <a14:compatExt spid="_x0000_s7284"/>
                </a:ext>
                <a:ext uri="{FF2B5EF4-FFF2-40B4-BE49-F238E27FC236}">
                  <a16:creationId xmlns:a16="http://schemas.microsoft.com/office/drawing/2014/main" id="{00000000-0008-0000-0300-000074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139700</xdr:colOff>
          <xdr:row>17</xdr:row>
          <xdr:rowOff>177800</xdr:rowOff>
        </xdr:from>
        <xdr:to>
          <xdr:col>13</xdr:col>
          <xdr:colOff>406400</xdr:colOff>
          <xdr:row>17</xdr:row>
          <xdr:rowOff>330200</xdr:rowOff>
        </xdr:to>
        <xdr:sp macro="" textlink="">
          <xdr:nvSpPr>
            <xdr:cNvPr id="7285" name="Check Box 117" hidden="1">
              <a:extLst>
                <a:ext uri="{63B3BB69-23CF-44E3-9099-C40C66FF867C}">
                  <a14:compatExt spid="_x0000_s7285"/>
                </a:ext>
                <a:ext uri="{FF2B5EF4-FFF2-40B4-BE49-F238E27FC236}">
                  <a16:creationId xmlns:a16="http://schemas.microsoft.com/office/drawing/2014/main" id="{00000000-0008-0000-0300-000075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139700</xdr:colOff>
          <xdr:row>19</xdr:row>
          <xdr:rowOff>177800</xdr:rowOff>
        </xdr:from>
        <xdr:to>
          <xdr:col>12</xdr:col>
          <xdr:colOff>406400</xdr:colOff>
          <xdr:row>19</xdr:row>
          <xdr:rowOff>330200</xdr:rowOff>
        </xdr:to>
        <xdr:sp macro="" textlink="">
          <xdr:nvSpPr>
            <xdr:cNvPr id="7286" name="Check Box 118" hidden="1">
              <a:extLst>
                <a:ext uri="{63B3BB69-23CF-44E3-9099-C40C66FF867C}">
                  <a14:compatExt spid="_x0000_s7286"/>
                </a:ext>
                <a:ext uri="{FF2B5EF4-FFF2-40B4-BE49-F238E27FC236}">
                  <a16:creationId xmlns:a16="http://schemas.microsoft.com/office/drawing/2014/main" id="{00000000-0008-0000-0300-000076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139700</xdr:colOff>
          <xdr:row>19</xdr:row>
          <xdr:rowOff>177800</xdr:rowOff>
        </xdr:from>
        <xdr:to>
          <xdr:col>13</xdr:col>
          <xdr:colOff>406400</xdr:colOff>
          <xdr:row>19</xdr:row>
          <xdr:rowOff>330200</xdr:rowOff>
        </xdr:to>
        <xdr:sp macro="" textlink="">
          <xdr:nvSpPr>
            <xdr:cNvPr id="7287" name="Check Box 119" hidden="1">
              <a:extLst>
                <a:ext uri="{63B3BB69-23CF-44E3-9099-C40C66FF867C}">
                  <a14:compatExt spid="_x0000_s7287"/>
                </a:ext>
                <a:ext uri="{FF2B5EF4-FFF2-40B4-BE49-F238E27FC236}">
                  <a16:creationId xmlns:a16="http://schemas.microsoft.com/office/drawing/2014/main" id="{00000000-0008-0000-0300-000077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139700</xdr:colOff>
          <xdr:row>18</xdr:row>
          <xdr:rowOff>177800</xdr:rowOff>
        </xdr:from>
        <xdr:to>
          <xdr:col>1</xdr:col>
          <xdr:colOff>406400</xdr:colOff>
          <xdr:row>18</xdr:row>
          <xdr:rowOff>330200</xdr:rowOff>
        </xdr:to>
        <xdr:sp macro="" textlink="">
          <xdr:nvSpPr>
            <xdr:cNvPr id="7288" name="Check Box 120" hidden="1">
              <a:extLst>
                <a:ext uri="{63B3BB69-23CF-44E3-9099-C40C66FF867C}">
                  <a14:compatExt spid="_x0000_s7288"/>
                </a:ext>
                <a:ext uri="{FF2B5EF4-FFF2-40B4-BE49-F238E27FC236}">
                  <a16:creationId xmlns:a16="http://schemas.microsoft.com/office/drawing/2014/main" id="{00000000-0008-0000-0300-000078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139700</xdr:colOff>
          <xdr:row>19</xdr:row>
          <xdr:rowOff>177800</xdr:rowOff>
        </xdr:from>
        <xdr:to>
          <xdr:col>1</xdr:col>
          <xdr:colOff>406400</xdr:colOff>
          <xdr:row>19</xdr:row>
          <xdr:rowOff>330200</xdr:rowOff>
        </xdr:to>
        <xdr:sp macro="" textlink="">
          <xdr:nvSpPr>
            <xdr:cNvPr id="7289" name="Check Box 121" hidden="1">
              <a:extLst>
                <a:ext uri="{63B3BB69-23CF-44E3-9099-C40C66FF867C}">
                  <a14:compatExt spid="_x0000_s7289"/>
                </a:ext>
                <a:ext uri="{FF2B5EF4-FFF2-40B4-BE49-F238E27FC236}">
                  <a16:creationId xmlns:a16="http://schemas.microsoft.com/office/drawing/2014/main" id="{00000000-0008-0000-0300-000079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139700</xdr:colOff>
          <xdr:row>20</xdr:row>
          <xdr:rowOff>177800</xdr:rowOff>
        </xdr:from>
        <xdr:to>
          <xdr:col>1</xdr:col>
          <xdr:colOff>406400</xdr:colOff>
          <xdr:row>20</xdr:row>
          <xdr:rowOff>330200</xdr:rowOff>
        </xdr:to>
        <xdr:sp macro="" textlink="">
          <xdr:nvSpPr>
            <xdr:cNvPr id="7290" name="Check Box 122" hidden="1">
              <a:extLst>
                <a:ext uri="{63B3BB69-23CF-44E3-9099-C40C66FF867C}">
                  <a14:compatExt spid="_x0000_s7290"/>
                </a:ext>
                <a:ext uri="{FF2B5EF4-FFF2-40B4-BE49-F238E27FC236}">
                  <a16:creationId xmlns:a16="http://schemas.microsoft.com/office/drawing/2014/main" id="{00000000-0008-0000-0300-00007A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139700</xdr:colOff>
          <xdr:row>17</xdr:row>
          <xdr:rowOff>177800</xdr:rowOff>
        </xdr:from>
        <xdr:to>
          <xdr:col>4</xdr:col>
          <xdr:colOff>406400</xdr:colOff>
          <xdr:row>17</xdr:row>
          <xdr:rowOff>330200</xdr:rowOff>
        </xdr:to>
        <xdr:sp macro="" textlink="">
          <xdr:nvSpPr>
            <xdr:cNvPr id="7291" name="Check Box 123" hidden="1">
              <a:extLst>
                <a:ext uri="{63B3BB69-23CF-44E3-9099-C40C66FF867C}">
                  <a14:compatExt spid="_x0000_s7291"/>
                </a:ext>
                <a:ext uri="{FF2B5EF4-FFF2-40B4-BE49-F238E27FC236}">
                  <a16:creationId xmlns:a16="http://schemas.microsoft.com/office/drawing/2014/main" id="{00000000-0008-0000-0300-00007B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139700</xdr:colOff>
          <xdr:row>18</xdr:row>
          <xdr:rowOff>177800</xdr:rowOff>
        </xdr:from>
        <xdr:to>
          <xdr:col>4</xdr:col>
          <xdr:colOff>406400</xdr:colOff>
          <xdr:row>18</xdr:row>
          <xdr:rowOff>330200</xdr:rowOff>
        </xdr:to>
        <xdr:sp macro="" textlink="">
          <xdr:nvSpPr>
            <xdr:cNvPr id="7292" name="Check Box 124" hidden="1">
              <a:extLst>
                <a:ext uri="{63B3BB69-23CF-44E3-9099-C40C66FF867C}">
                  <a14:compatExt spid="_x0000_s7292"/>
                </a:ext>
                <a:ext uri="{FF2B5EF4-FFF2-40B4-BE49-F238E27FC236}">
                  <a16:creationId xmlns:a16="http://schemas.microsoft.com/office/drawing/2014/main" id="{00000000-0008-0000-0300-00007C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139700</xdr:colOff>
          <xdr:row>19</xdr:row>
          <xdr:rowOff>177800</xdr:rowOff>
        </xdr:from>
        <xdr:to>
          <xdr:col>4</xdr:col>
          <xdr:colOff>406400</xdr:colOff>
          <xdr:row>19</xdr:row>
          <xdr:rowOff>330200</xdr:rowOff>
        </xdr:to>
        <xdr:sp macro="" textlink="">
          <xdr:nvSpPr>
            <xdr:cNvPr id="7293" name="Check Box 125" hidden="1">
              <a:extLst>
                <a:ext uri="{63B3BB69-23CF-44E3-9099-C40C66FF867C}">
                  <a14:compatExt spid="_x0000_s7293"/>
                </a:ext>
                <a:ext uri="{FF2B5EF4-FFF2-40B4-BE49-F238E27FC236}">
                  <a16:creationId xmlns:a16="http://schemas.microsoft.com/office/drawing/2014/main" id="{00000000-0008-0000-0300-00007D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139700</xdr:colOff>
          <xdr:row>20</xdr:row>
          <xdr:rowOff>177800</xdr:rowOff>
        </xdr:from>
        <xdr:to>
          <xdr:col>4</xdr:col>
          <xdr:colOff>406400</xdr:colOff>
          <xdr:row>20</xdr:row>
          <xdr:rowOff>330200</xdr:rowOff>
        </xdr:to>
        <xdr:sp macro="" textlink="">
          <xdr:nvSpPr>
            <xdr:cNvPr id="7294" name="Check Box 126" hidden="1">
              <a:extLst>
                <a:ext uri="{63B3BB69-23CF-44E3-9099-C40C66FF867C}">
                  <a14:compatExt spid="_x0000_s7294"/>
                </a:ext>
                <a:ext uri="{FF2B5EF4-FFF2-40B4-BE49-F238E27FC236}">
                  <a16:creationId xmlns:a16="http://schemas.microsoft.com/office/drawing/2014/main" id="{00000000-0008-0000-0300-00007E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139700</xdr:colOff>
          <xdr:row>18</xdr:row>
          <xdr:rowOff>177800</xdr:rowOff>
        </xdr:from>
        <xdr:to>
          <xdr:col>15</xdr:col>
          <xdr:colOff>406400</xdr:colOff>
          <xdr:row>18</xdr:row>
          <xdr:rowOff>330200</xdr:rowOff>
        </xdr:to>
        <xdr:sp macro="" textlink="">
          <xdr:nvSpPr>
            <xdr:cNvPr id="7295" name="Check Box 127" hidden="1">
              <a:extLst>
                <a:ext uri="{63B3BB69-23CF-44E3-9099-C40C66FF867C}">
                  <a14:compatExt spid="_x0000_s7295"/>
                </a:ext>
                <a:ext uri="{FF2B5EF4-FFF2-40B4-BE49-F238E27FC236}">
                  <a16:creationId xmlns:a16="http://schemas.microsoft.com/office/drawing/2014/main" id="{00000000-0008-0000-0300-00007F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139700</xdr:colOff>
          <xdr:row>19</xdr:row>
          <xdr:rowOff>177800</xdr:rowOff>
        </xdr:from>
        <xdr:to>
          <xdr:col>15</xdr:col>
          <xdr:colOff>406400</xdr:colOff>
          <xdr:row>19</xdr:row>
          <xdr:rowOff>330200</xdr:rowOff>
        </xdr:to>
        <xdr:sp macro="" textlink="">
          <xdr:nvSpPr>
            <xdr:cNvPr id="7296" name="Check Box 128" hidden="1">
              <a:extLst>
                <a:ext uri="{63B3BB69-23CF-44E3-9099-C40C66FF867C}">
                  <a14:compatExt spid="_x0000_s7296"/>
                </a:ext>
                <a:ext uri="{FF2B5EF4-FFF2-40B4-BE49-F238E27FC236}">
                  <a16:creationId xmlns:a16="http://schemas.microsoft.com/office/drawing/2014/main" id="{00000000-0008-0000-0300-000080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139700</xdr:colOff>
          <xdr:row>20</xdr:row>
          <xdr:rowOff>177800</xdr:rowOff>
        </xdr:from>
        <xdr:to>
          <xdr:col>15</xdr:col>
          <xdr:colOff>406400</xdr:colOff>
          <xdr:row>20</xdr:row>
          <xdr:rowOff>330200</xdr:rowOff>
        </xdr:to>
        <xdr:sp macro="" textlink="">
          <xdr:nvSpPr>
            <xdr:cNvPr id="7297" name="Check Box 129" hidden="1">
              <a:extLst>
                <a:ext uri="{63B3BB69-23CF-44E3-9099-C40C66FF867C}">
                  <a14:compatExt spid="_x0000_s7297"/>
                </a:ext>
                <a:ext uri="{FF2B5EF4-FFF2-40B4-BE49-F238E27FC236}">
                  <a16:creationId xmlns:a16="http://schemas.microsoft.com/office/drawing/2014/main" id="{00000000-0008-0000-0300-000081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139700</xdr:colOff>
          <xdr:row>19</xdr:row>
          <xdr:rowOff>177800</xdr:rowOff>
        </xdr:from>
        <xdr:to>
          <xdr:col>2</xdr:col>
          <xdr:colOff>406400</xdr:colOff>
          <xdr:row>19</xdr:row>
          <xdr:rowOff>330200</xdr:rowOff>
        </xdr:to>
        <xdr:sp macro="" textlink="">
          <xdr:nvSpPr>
            <xdr:cNvPr id="7298" name="Check Box 130" hidden="1">
              <a:extLst>
                <a:ext uri="{63B3BB69-23CF-44E3-9099-C40C66FF867C}">
                  <a14:compatExt spid="_x0000_s7298"/>
                </a:ext>
                <a:ext uri="{FF2B5EF4-FFF2-40B4-BE49-F238E27FC236}">
                  <a16:creationId xmlns:a16="http://schemas.microsoft.com/office/drawing/2014/main" id="{00000000-0008-0000-0300-000082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139700</xdr:colOff>
          <xdr:row>20</xdr:row>
          <xdr:rowOff>177800</xdr:rowOff>
        </xdr:from>
        <xdr:to>
          <xdr:col>2</xdr:col>
          <xdr:colOff>406400</xdr:colOff>
          <xdr:row>20</xdr:row>
          <xdr:rowOff>330200</xdr:rowOff>
        </xdr:to>
        <xdr:sp macro="" textlink="">
          <xdr:nvSpPr>
            <xdr:cNvPr id="7299" name="Check Box 131" hidden="1">
              <a:extLst>
                <a:ext uri="{63B3BB69-23CF-44E3-9099-C40C66FF867C}">
                  <a14:compatExt spid="_x0000_s7299"/>
                </a:ext>
                <a:ext uri="{FF2B5EF4-FFF2-40B4-BE49-F238E27FC236}">
                  <a16:creationId xmlns:a16="http://schemas.microsoft.com/office/drawing/2014/main" id="{00000000-0008-0000-0300-000083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101600</xdr:colOff>
          <xdr:row>14</xdr:row>
          <xdr:rowOff>76200</xdr:rowOff>
        </xdr:from>
        <xdr:to>
          <xdr:col>1</xdr:col>
          <xdr:colOff>368300</xdr:colOff>
          <xdr:row>14</xdr:row>
          <xdr:rowOff>228600</xdr:rowOff>
        </xdr:to>
        <xdr:sp macro="" textlink="">
          <xdr:nvSpPr>
            <xdr:cNvPr id="7300" name="Check Box 132" hidden="1">
              <a:extLst>
                <a:ext uri="{63B3BB69-23CF-44E3-9099-C40C66FF867C}">
                  <a14:compatExt spid="_x0000_s7300"/>
                </a:ext>
                <a:ext uri="{FF2B5EF4-FFF2-40B4-BE49-F238E27FC236}">
                  <a16:creationId xmlns:a16="http://schemas.microsoft.com/office/drawing/2014/main" id="{00000000-0008-0000-0300-0000841C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xdr:twoCellAnchor editAs="oneCell">
    <xdr:from>
      <xdr:col>0</xdr:col>
      <xdr:colOff>197422</xdr:colOff>
      <xdr:row>0</xdr:row>
      <xdr:rowOff>15241</xdr:rowOff>
    </xdr:from>
    <xdr:to>
      <xdr:col>0</xdr:col>
      <xdr:colOff>493042</xdr:colOff>
      <xdr:row>2</xdr:row>
      <xdr:rowOff>54886</xdr:rowOff>
    </xdr:to>
    <xdr:pic>
      <xdr:nvPicPr>
        <xdr:cNvPr id="2" name="Grafik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5400000">
          <a:off x="99667" y="112996"/>
          <a:ext cx="491130" cy="29562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262375</xdr:colOff>
      <xdr:row>0</xdr:row>
      <xdr:rowOff>1</xdr:rowOff>
    </xdr:from>
    <xdr:to>
      <xdr:col>1</xdr:col>
      <xdr:colOff>550375</xdr:colOff>
      <xdr:row>1</xdr:row>
      <xdr:rowOff>135665</xdr:rowOff>
    </xdr:to>
    <xdr:pic>
      <xdr:nvPicPr>
        <xdr:cNvPr id="6" name="Grafik 5">
          <a:extLst>
            <a:ext uri="{FF2B5EF4-FFF2-40B4-BE49-F238E27FC236}">
              <a16:creationId xmlns:a16="http://schemas.microsoft.com/office/drawing/2014/main" id="{00000000-0008-0000-05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5400000">
          <a:off x="990053" y="53373"/>
          <a:ext cx="394744" cy="288000"/>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panose="02040503050406030204"/>
        <a:ea typeface=""/>
        <a:cs typeface=""/>
        <a:font script="Jpan" typeface="ＭＳ Ｐゴシック"/>
        <a:font script="Hang" typeface="맑은 고딕"/>
        <a:font script="Hans" typeface="黑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5" Type="http://schemas.openxmlformats.org/officeDocument/2006/relationships/drawing" Target="../drawings/drawing1.xml"/><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 Id="rId5" Type="http://schemas.openxmlformats.org/officeDocument/2006/relationships/drawing" Target="../drawings/drawing2.xml"/><Relationship Id="rId4" Type="http://schemas.openxmlformats.org/officeDocument/2006/relationships/printerSettings" Target="../printerSettings/printerSettings8.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6" Type="http://schemas.openxmlformats.org/officeDocument/2006/relationships/ctrlProp" Target="../ctrlProps/ctrlProp20.xml"/><Relationship Id="rId21" Type="http://schemas.openxmlformats.org/officeDocument/2006/relationships/ctrlProp" Target="../ctrlProps/ctrlProp15.xml"/><Relationship Id="rId42" Type="http://schemas.openxmlformats.org/officeDocument/2006/relationships/ctrlProp" Target="../ctrlProps/ctrlProp36.xml"/><Relationship Id="rId47" Type="http://schemas.openxmlformats.org/officeDocument/2006/relationships/ctrlProp" Target="../ctrlProps/ctrlProp41.xml"/><Relationship Id="rId63" Type="http://schemas.openxmlformats.org/officeDocument/2006/relationships/ctrlProp" Target="../ctrlProps/ctrlProp57.xml"/><Relationship Id="rId68" Type="http://schemas.openxmlformats.org/officeDocument/2006/relationships/ctrlProp" Target="../ctrlProps/ctrlProp62.xml"/><Relationship Id="rId7" Type="http://schemas.openxmlformats.org/officeDocument/2006/relationships/ctrlProp" Target="../ctrlProps/ctrlProp1.xml"/><Relationship Id="rId2" Type="http://schemas.openxmlformats.org/officeDocument/2006/relationships/printerSettings" Target="../printerSettings/printerSettings10.bin"/><Relationship Id="rId16" Type="http://schemas.openxmlformats.org/officeDocument/2006/relationships/ctrlProp" Target="../ctrlProps/ctrlProp10.xml"/><Relationship Id="rId29" Type="http://schemas.openxmlformats.org/officeDocument/2006/relationships/ctrlProp" Target="../ctrlProps/ctrlProp23.xml"/><Relationship Id="rId11" Type="http://schemas.openxmlformats.org/officeDocument/2006/relationships/ctrlProp" Target="../ctrlProps/ctrlProp5.xml"/><Relationship Id="rId24" Type="http://schemas.openxmlformats.org/officeDocument/2006/relationships/ctrlProp" Target="../ctrlProps/ctrlProp18.xml"/><Relationship Id="rId32" Type="http://schemas.openxmlformats.org/officeDocument/2006/relationships/ctrlProp" Target="../ctrlProps/ctrlProp26.xml"/><Relationship Id="rId37" Type="http://schemas.openxmlformats.org/officeDocument/2006/relationships/ctrlProp" Target="../ctrlProps/ctrlProp31.xml"/><Relationship Id="rId40" Type="http://schemas.openxmlformats.org/officeDocument/2006/relationships/ctrlProp" Target="../ctrlProps/ctrlProp34.xml"/><Relationship Id="rId45" Type="http://schemas.openxmlformats.org/officeDocument/2006/relationships/ctrlProp" Target="../ctrlProps/ctrlProp39.xml"/><Relationship Id="rId53" Type="http://schemas.openxmlformats.org/officeDocument/2006/relationships/ctrlProp" Target="../ctrlProps/ctrlProp47.xml"/><Relationship Id="rId58" Type="http://schemas.openxmlformats.org/officeDocument/2006/relationships/ctrlProp" Target="../ctrlProps/ctrlProp52.xml"/><Relationship Id="rId66" Type="http://schemas.openxmlformats.org/officeDocument/2006/relationships/ctrlProp" Target="../ctrlProps/ctrlProp60.xml"/><Relationship Id="rId5" Type="http://schemas.openxmlformats.org/officeDocument/2006/relationships/drawing" Target="../drawings/drawing4.xml"/><Relationship Id="rId61" Type="http://schemas.openxmlformats.org/officeDocument/2006/relationships/ctrlProp" Target="../ctrlProps/ctrlProp55.xml"/><Relationship Id="rId19" Type="http://schemas.openxmlformats.org/officeDocument/2006/relationships/ctrlProp" Target="../ctrlProps/ctrlProp13.xml"/><Relationship Id="rId14" Type="http://schemas.openxmlformats.org/officeDocument/2006/relationships/ctrlProp" Target="../ctrlProps/ctrlProp8.xml"/><Relationship Id="rId22" Type="http://schemas.openxmlformats.org/officeDocument/2006/relationships/ctrlProp" Target="../ctrlProps/ctrlProp16.xml"/><Relationship Id="rId27" Type="http://schemas.openxmlformats.org/officeDocument/2006/relationships/ctrlProp" Target="../ctrlProps/ctrlProp21.xml"/><Relationship Id="rId30" Type="http://schemas.openxmlformats.org/officeDocument/2006/relationships/ctrlProp" Target="../ctrlProps/ctrlProp24.xml"/><Relationship Id="rId35" Type="http://schemas.openxmlformats.org/officeDocument/2006/relationships/ctrlProp" Target="../ctrlProps/ctrlProp29.xml"/><Relationship Id="rId43" Type="http://schemas.openxmlformats.org/officeDocument/2006/relationships/ctrlProp" Target="../ctrlProps/ctrlProp37.xml"/><Relationship Id="rId48" Type="http://schemas.openxmlformats.org/officeDocument/2006/relationships/ctrlProp" Target="../ctrlProps/ctrlProp42.xml"/><Relationship Id="rId56" Type="http://schemas.openxmlformats.org/officeDocument/2006/relationships/ctrlProp" Target="../ctrlProps/ctrlProp50.xml"/><Relationship Id="rId64" Type="http://schemas.openxmlformats.org/officeDocument/2006/relationships/ctrlProp" Target="../ctrlProps/ctrlProp58.xml"/><Relationship Id="rId69" Type="http://schemas.openxmlformats.org/officeDocument/2006/relationships/ctrlProp" Target="../ctrlProps/ctrlProp63.xml"/><Relationship Id="rId8" Type="http://schemas.openxmlformats.org/officeDocument/2006/relationships/ctrlProp" Target="../ctrlProps/ctrlProp2.xml"/><Relationship Id="rId51" Type="http://schemas.openxmlformats.org/officeDocument/2006/relationships/ctrlProp" Target="../ctrlProps/ctrlProp45.xml"/><Relationship Id="rId3" Type="http://schemas.openxmlformats.org/officeDocument/2006/relationships/printerSettings" Target="../printerSettings/printerSettings11.bin"/><Relationship Id="rId12" Type="http://schemas.openxmlformats.org/officeDocument/2006/relationships/ctrlProp" Target="../ctrlProps/ctrlProp6.xml"/><Relationship Id="rId17" Type="http://schemas.openxmlformats.org/officeDocument/2006/relationships/ctrlProp" Target="../ctrlProps/ctrlProp11.xml"/><Relationship Id="rId25" Type="http://schemas.openxmlformats.org/officeDocument/2006/relationships/ctrlProp" Target="../ctrlProps/ctrlProp19.xml"/><Relationship Id="rId33" Type="http://schemas.openxmlformats.org/officeDocument/2006/relationships/ctrlProp" Target="../ctrlProps/ctrlProp27.xml"/><Relationship Id="rId38" Type="http://schemas.openxmlformats.org/officeDocument/2006/relationships/ctrlProp" Target="../ctrlProps/ctrlProp32.xml"/><Relationship Id="rId46" Type="http://schemas.openxmlformats.org/officeDocument/2006/relationships/ctrlProp" Target="../ctrlProps/ctrlProp40.xml"/><Relationship Id="rId59" Type="http://schemas.openxmlformats.org/officeDocument/2006/relationships/ctrlProp" Target="../ctrlProps/ctrlProp53.xml"/><Relationship Id="rId67" Type="http://schemas.openxmlformats.org/officeDocument/2006/relationships/ctrlProp" Target="../ctrlProps/ctrlProp61.xml"/><Relationship Id="rId20" Type="http://schemas.openxmlformats.org/officeDocument/2006/relationships/ctrlProp" Target="../ctrlProps/ctrlProp14.xml"/><Relationship Id="rId41" Type="http://schemas.openxmlformats.org/officeDocument/2006/relationships/ctrlProp" Target="../ctrlProps/ctrlProp35.xml"/><Relationship Id="rId54" Type="http://schemas.openxmlformats.org/officeDocument/2006/relationships/ctrlProp" Target="../ctrlProps/ctrlProp48.xml"/><Relationship Id="rId62" Type="http://schemas.openxmlformats.org/officeDocument/2006/relationships/ctrlProp" Target="../ctrlProps/ctrlProp56.xml"/><Relationship Id="rId70" Type="http://schemas.openxmlformats.org/officeDocument/2006/relationships/ctrlProp" Target="../ctrlProps/ctrlProp64.xml"/><Relationship Id="rId1" Type="http://schemas.openxmlformats.org/officeDocument/2006/relationships/printerSettings" Target="../printerSettings/printerSettings9.bin"/><Relationship Id="rId6" Type="http://schemas.openxmlformats.org/officeDocument/2006/relationships/vmlDrawing" Target="../drawings/vmlDrawing2.vml"/><Relationship Id="rId15" Type="http://schemas.openxmlformats.org/officeDocument/2006/relationships/ctrlProp" Target="../ctrlProps/ctrlProp9.xml"/><Relationship Id="rId23" Type="http://schemas.openxmlformats.org/officeDocument/2006/relationships/ctrlProp" Target="../ctrlProps/ctrlProp17.xml"/><Relationship Id="rId28" Type="http://schemas.openxmlformats.org/officeDocument/2006/relationships/ctrlProp" Target="../ctrlProps/ctrlProp22.xml"/><Relationship Id="rId36" Type="http://schemas.openxmlformats.org/officeDocument/2006/relationships/ctrlProp" Target="../ctrlProps/ctrlProp30.xml"/><Relationship Id="rId49" Type="http://schemas.openxmlformats.org/officeDocument/2006/relationships/ctrlProp" Target="../ctrlProps/ctrlProp43.xml"/><Relationship Id="rId57" Type="http://schemas.openxmlformats.org/officeDocument/2006/relationships/ctrlProp" Target="../ctrlProps/ctrlProp51.xml"/><Relationship Id="rId10" Type="http://schemas.openxmlformats.org/officeDocument/2006/relationships/ctrlProp" Target="../ctrlProps/ctrlProp4.xml"/><Relationship Id="rId31" Type="http://schemas.openxmlformats.org/officeDocument/2006/relationships/ctrlProp" Target="../ctrlProps/ctrlProp25.xml"/><Relationship Id="rId44" Type="http://schemas.openxmlformats.org/officeDocument/2006/relationships/ctrlProp" Target="../ctrlProps/ctrlProp38.xml"/><Relationship Id="rId52" Type="http://schemas.openxmlformats.org/officeDocument/2006/relationships/ctrlProp" Target="../ctrlProps/ctrlProp46.xml"/><Relationship Id="rId60" Type="http://schemas.openxmlformats.org/officeDocument/2006/relationships/ctrlProp" Target="../ctrlProps/ctrlProp54.xml"/><Relationship Id="rId65" Type="http://schemas.openxmlformats.org/officeDocument/2006/relationships/ctrlProp" Target="../ctrlProps/ctrlProp59.xml"/><Relationship Id="rId4" Type="http://schemas.openxmlformats.org/officeDocument/2006/relationships/printerSettings" Target="../printerSettings/printerSettings12.bin"/><Relationship Id="rId9" Type="http://schemas.openxmlformats.org/officeDocument/2006/relationships/ctrlProp" Target="../ctrlProps/ctrlProp3.xml"/><Relationship Id="rId13" Type="http://schemas.openxmlformats.org/officeDocument/2006/relationships/ctrlProp" Target="../ctrlProps/ctrlProp7.xml"/><Relationship Id="rId18" Type="http://schemas.openxmlformats.org/officeDocument/2006/relationships/ctrlProp" Target="../ctrlProps/ctrlProp12.xml"/><Relationship Id="rId39" Type="http://schemas.openxmlformats.org/officeDocument/2006/relationships/ctrlProp" Target="../ctrlProps/ctrlProp33.xml"/><Relationship Id="rId34" Type="http://schemas.openxmlformats.org/officeDocument/2006/relationships/ctrlProp" Target="../ctrlProps/ctrlProp28.xml"/><Relationship Id="rId50" Type="http://schemas.openxmlformats.org/officeDocument/2006/relationships/ctrlProp" Target="../ctrlProps/ctrlProp44.xml"/><Relationship Id="rId55" Type="http://schemas.openxmlformats.org/officeDocument/2006/relationships/ctrlProp" Target="../ctrlProps/ctrlProp49.xm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5" Type="http://schemas.openxmlformats.org/officeDocument/2006/relationships/drawing" Target="../drawings/drawing5.xml"/><Relationship Id="rId4" Type="http://schemas.openxmlformats.org/officeDocument/2006/relationships/printerSettings" Target="../printerSettings/printerSettings16.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19.bin"/><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 Id="rId5" Type="http://schemas.openxmlformats.org/officeDocument/2006/relationships/drawing" Target="../drawings/drawing6.xml"/><Relationship Id="rId4"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0"/>
  <sheetViews>
    <sheetView workbookViewId="0">
      <pane ySplit="2" topLeftCell="A3" activePane="bottomLeft" state="frozen"/>
      <selection pane="bottomLeft" activeCell="D22" sqref="D22"/>
    </sheetView>
  </sheetViews>
  <sheetFormatPr defaultColWidth="11.42578125" defaultRowHeight="15"/>
  <cols>
    <col min="1" max="1" width="5.7109375" customWidth="1"/>
    <col min="2" max="2" width="50.7109375" style="26" customWidth="1"/>
    <col min="3" max="3" width="4.7109375" style="26" customWidth="1"/>
    <col min="4" max="4" width="44.28515625" customWidth="1"/>
    <col min="5" max="5" width="6.42578125" customWidth="1"/>
  </cols>
  <sheetData>
    <row r="1" spans="1:5" s="27" customFormat="1" ht="21">
      <c r="A1"/>
      <c r="B1" s="274" t="s">
        <v>0</v>
      </c>
      <c r="C1" s="274"/>
      <c r="D1" s="274"/>
      <c r="E1"/>
    </row>
    <row r="2" spans="1:5">
      <c r="B2" s="278" t="s">
        <v>1</v>
      </c>
      <c r="C2" s="278"/>
      <c r="D2" s="278"/>
    </row>
    <row r="4" spans="1:5">
      <c r="B4" s="23"/>
      <c r="C4" s="23"/>
    </row>
    <row r="5" spans="1:5">
      <c r="B5" s="24"/>
      <c r="C5" s="24"/>
    </row>
    <row r="6" spans="1:5">
      <c r="B6" s="24"/>
      <c r="C6" s="24"/>
    </row>
    <row r="7" spans="1:5">
      <c r="B7" s="147" t="s">
        <v>2</v>
      </c>
      <c r="C7" s="147"/>
      <c r="D7" s="150"/>
    </row>
    <row r="8" spans="1:5" ht="15.95">
      <c r="B8" s="148" t="s">
        <v>3</v>
      </c>
      <c r="C8" s="148" t="s">
        <v>4</v>
      </c>
      <c r="D8" s="25"/>
    </row>
    <row r="9" spans="1:5" ht="15.95">
      <c r="B9" s="148" t="s">
        <v>5</v>
      </c>
      <c r="C9" s="148" t="s">
        <v>4</v>
      </c>
      <c r="D9" s="25"/>
    </row>
    <row r="10" spans="1:5" ht="15.95">
      <c r="B10" s="148" t="s">
        <v>6</v>
      </c>
      <c r="C10" s="148" t="s">
        <v>7</v>
      </c>
      <c r="D10" s="25"/>
    </row>
    <row r="11" spans="1:5" ht="15.95">
      <c r="B11" s="148" t="s">
        <v>8</v>
      </c>
      <c r="C11" s="148" t="s">
        <v>4</v>
      </c>
      <c r="D11" s="25"/>
    </row>
    <row r="12" spans="1:5">
      <c r="B12" s="24"/>
      <c r="C12" s="24"/>
    </row>
    <row r="13" spans="1:5">
      <c r="B13" s="147" t="s">
        <v>9</v>
      </c>
      <c r="C13" s="147"/>
      <c r="D13" s="150"/>
    </row>
    <row r="14" spans="1:5" ht="15.95">
      <c r="B14" s="148" t="s">
        <v>10</v>
      </c>
      <c r="C14" s="148" t="s">
        <v>4</v>
      </c>
      <c r="D14" s="25"/>
    </row>
    <row r="15" spans="1:5" ht="15.95">
      <c r="B15" s="148" t="s">
        <v>11</v>
      </c>
      <c r="C15" s="148" t="s">
        <v>4</v>
      </c>
      <c r="D15" s="25"/>
    </row>
    <row r="16" spans="1:5" ht="15.95">
      <c r="B16" s="148" t="s">
        <v>12</v>
      </c>
      <c r="C16" s="148" t="s">
        <v>4</v>
      </c>
      <c r="D16" s="25"/>
    </row>
    <row r="17" spans="2:7" ht="15.95">
      <c r="B17" s="148" t="s">
        <v>13</v>
      </c>
      <c r="C17" s="148" t="s">
        <v>4</v>
      </c>
      <c r="D17" s="25"/>
    </row>
    <row r="18" spans="2:7" ht="15.95">
      <c r="B18" s="148" t="s">
        <v>14</v>
      </c>
      <c r="C18" s="148" t="s">
        <v>4</v>
      </c>
      <c r="D18" s="25"/>
    </row>
    <row r="19" spans="2:7" ht="15.95">
      <c r="B19" s="148" t="s">
        <v>15</v>
      </c>
      <c r="C19" s="148" t="s">
        <v>16</v>
      </c>
      <c r="D19" s="8"/>
      <c r="F19" s="29" t="s">
        <v>17</v>
      </c>
      <c r="G19" s="29" t="s">
        <v>18</v>
      </c>
    </row>
    <row r="20" spans="2:7" ht="15.95">
      <c r="B20" s="148" t="s">
        <v>19</v>
      </c>
      <c r="C20" s="148" t="s">
        <v>4</v>
      </c>
      <c r="D20" s="1"/>
    </row>
  </sheetData>
  <customSheetViews>
    <customSheetView guid="{A35FDF10-E4D3-BA4B-B0E9-1D3267C557ED}">
      <pane ySplit="2" topLeftCell="A3" activePane="bottomLeft" state="frozen"/>
      <selection pane="bottomLeft" activeCell="D5" sqref="D5"/>
      <pageMargins left="0" right="0" top="0" bottom="0" header="0" footer="0"/>
      <pageSetup paperSize="9" orientation="portrait" r:id="rId1"/>
    </customSheetView>
    <customSheetView guid="{CF32832F-96AB-F24B-95EF-A13363AE7304}">
      <pane ySplit="2" topLeftCell="A3" activePane="bottomLeft" state="frozen"/>
      <selection pane="bottomLeft" activeCell="D5" sqref="D5"/>
      <pageMargins left="0" right="0" top="0" bottom="0" header="0" footer="0"/>
      <pageSetup paperSize="9" orientation="portrait" r:id="rId2"/>
    </customSheetView>
    <customSheetView guid="{421149ED-C3D5-4EBD-A6D0-057EC772335F}">
      <pane ySplit="2" topLeftCell="A3" activePane="bottomLeft" state="frozen"/>
      <selection pane="bottomLeft" activeCell="D5" sqref="D5"/>
      <pageMargins left="0" right="0" top="0" bottom="0" header="0" footer="0"/>
      <pageSetup paperSize="9" orientation="portrait" r:id="rId3"/>
    </customSheetView>
  </customSheetViews>
  <mergeCells count="2">
    <mergeCell ref="B2:D2"/>
    <mergeCell ref="B1:D1"/>
  </mergeCells>
  <dataValidations count="1">
    <dataValidation type="list" allowBlank="1" showInputMessage="1" showErrorMessage="1" sqref="D19" xr:uid="{037AE069-C0EE-4673-9A33-EDF3761311B5}">
      <formula1>$F$19:$G$19</formula1>
    </dataValidation>
  </dataValidations>
  <pageMargins left="0.7" right="0.7" top="0.78740157499999996" bottom="0.78740157499999996" header="0.3" footer="0.3"/>
  <pageSetup paperSize="9" orientation="portrait" r:id="rId4"/>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203"/>
  <sheetViews>
    <sheetView tabSelected="1" zoomScaleNormal="100" workbookViewId="0">
      <pane ySplit="10" topLeftCell="A735" activePane="bottomLeft" state="frozen"/>
      <selection pane="bottomLeft" activeCell="E748" sqref="E748"/>
    </sheetView>
  </sheetViews>
  <sheetFormatPr defaultColWidth="11.42578125" defaultRowHeight="15"/>
  <cols>
    <col min="1" max="1" width="5.7109375" customWidth="1"/>
    <col min="2" max="2" width="60.42578125" style="5" customWidth="1"/>
    <col min="3" max="3" width="15.42578125" style="12" customWidth="1"/>
    <col min="4" max="4" width="15.7109375" style="12" customWidth="1"/>
    <col min="5" max="8" width="17.28515625" style="10" customWidth="1"/>
    <col min="9" max="9" width="13" style="10" customWidth="1"/>
    <col min="10" max="10" width="13.7109375" style="10" customWidth="1"/>
    <col min="11" max="11" width="13.85546875" style="10" customWidth="1"/>
    <col min="12" max="12" width="11.42578125" style="10" customWidth="1"/>
    <col min="13" max="13" width="38.7109375" style="10" customWidth="1"/>
    <col min="14" max="15" width="11.42578125" style="10" customWidth="1"/>
  </cols>
  <sheetData>
    <row r="1" spans="1:15" s="27" customFormat="1" ht="21">
      <c r="A1"/>
      <c r="B1" s="274" t="s">
        <v>20</v>
      </c>
      <c r="C1" s="274"/>
      <c r="D1" s="274"/>
      <c r="E1" s="274"/>
      <c r="F1" s="274"/>
      <c r="G1" s="274"/>
      <c r="H1" s="274"/>
      <c r="I1" s="274"/>
      <c r="J1" s="10"/>
    </row>
    <row r="2" spans="1:15">
      <c r="B2" s="275" t="s">
        <v>21</v>
      </c>
      <c r="C2" s="275"/>
      <c r="D2" s="275"/>
      <c r="E2" s="275"/>
      <c r="F2" s="275"/>
      <c r="G2" s="275"/>
      <c r="H2" s="275"/>
      <c r="I2" s="275"/>
      <c r="K2"/>
      <c r="L2"/>
      <c r="M2"/>
      <c r="N2"/>
      <c r="O2"/>
    </row>
    <row r="4" spans="1:15" s="32" customFormat="1" ht="26.1">
      <c r="B4" s="39" t="e">
        <f ca="1">MID(CELL("dateiname",A1),SEARCH("]",CELL("dateiname",A1))+1,31)</f>
        <v>#VALUE!</v>
      </c>
      <c r="C4" s="33"/>
      <c r="D4" s="33"/>
      <c r="E4" s="34" t="s">
        <v>22</v>
      </c>
      <c r="F4" s="34"/>
      <c r="G4" s="34"/>
      <c r="H4" s="34"/>
      <c r="I4" s="34"/>
      <c r="J4" s="34"/>
      <c r="K4" s="34"/>
      <c r="L4" s="34"/>
      <c r="M4" s="34"/>
      <c r="N4" s="34"/>
      <c r="O4" s="34"/>
    </row>
    <row r="6" spans="1:15">
      <c r="B6" s="239" t="s">
        <v>23</v>
      </c>
    </row>
    <row r="7" spans="1:15">
      <c r="B7" s="240" t="s">
        <v>24</v>
      </c>
    </row>
    <row r="8" spans="1:15">
      <c r="B8" s="35" t="s">
        <v>25</v>
      </c>
    </row>
    <row r="9" spans="1:15">
      <c r="B9" s="8" t="s">
        <v>26</v>
      </c>
    </row>
    <row r="10" spans="1:15">
      <c r="B10" s="40" t="s">
        <v>27</v>
      </c>
    </row>
    <row r="12" spans="1:15" ht="30" customHeight="1">
      <c r="B12" s="176" t="s">
        <v>28</v>
      </c>
      <c r="C12" s="41"/>
      <c r="D12" s="28"/>
      <c r="E12" s="28"/>
      <c r="F12" s="28"/>
      <c r="G12" s="28"/>
      <c r="H12" s="28"/>
      <c r="I12" s="28"/>
      <c r="J12" s="28"/>
      <c r="K12" s="28"/>
      <c r="L12" s="28"/>
      <c r="M12" s="28"/>
      <c r="N12" s="28"/>
      <c r="O12"/>
    </row>
    <row r="13" spans="1:15" ht="12" customHeight="1">
      <c r="B13" s="219"/>
      <c r="D13"/>
      <c r="E13"/>
      <c r="F13"/>
      <c r="G13"/>
      <c r="H13"/>
      <c r="I13"/>
      <c r="J13"/>
      <c r="K13"/>
      <c r="L13"/>
      <c r="M13"/>
      <c r="N13"/>
      <c r="O13"/>
    </row>
    <row r="14" spans="1:15" ht="25.35" customHeight="1">
      <c r="B14" s="3" t="s">
        <v>29</v>
      </c>
      <c r="C14" s="20" t="s">
        <v>7</v>
      </c>
      <c r="D14" s="2"/>
    </row>
    <row r="15" spans="1:15" ht="25.35" customHeight="1">
      <c r="B15" s="3" t="s">
        <v>30</v>
      </c>
      <c r="C15" s="20" t="s">
        <v>7</v>
      </c>
      <c r="D15" s="2"/>
    </row>
    <row r="16" spans="1:15" ht="25.35" customHeight="1">
      <c r="B16" s="3" t="s">
        <v>31</v>
      </c>
      <c r="C16" s="20" t="s">
        <v>7</v>
      </c>
      <c r="D16" s="2"/>
    </row>
    <row r="17" spans="2:15" ht="25.35" customHeight="1">
      <c r="B17" s="4" t="s">
        <v>32</v>
      </c>
      <c r="C17" s="20" t="s">
        <v>33</v>
      </c>
      <c r="D17" s="2"/>
    </row>
    <row r="18" spans="2:15" ht="25.35" customHeight="1">
      <c r="B18" s="4" t="s">
        <v>34</v>
      </c>
      <c r="C18" s="20" t="s">
        <v>4</v>
      </c>
      <c r="D18" s="2"/>
      <c r="G18" s="10" t="s">
        <v>35</v>
      </c>
      <c r="H18" s="10" t="s">
        <v>36</v>
      </c>
      <c r="I18" s="10" t="s">
        <v>37</v>
      </c>
      <c r="K18" s="11"/>
    </row>
    <row r="19" spans="2:15" ht="25.35" customHeight="1">
      <c r="B19" s="4" t="s">
        <v>38</v>
      </c>
      <c r="C19" s="20" t="s">
        <v>4</v>
      </c>
      <c r="D19" s="2"/>
    </row>
    <row r="20" spans="2:15" ht="25.35" customHeight="1">
      <c r="B20" s="3" t="s">
        <v>39</v>
      </c>
      <c r="C20" s="20" t="s">
        <v>16</v>
      </c>
      <c r="D20" s="79"/>
      <c r="G20" s="30" t="s">
        <v>40</v>
      </c>
      <c r="H20" s="30" t="s">
        <v>41</v>
      </c>
    </row>
    <row r="21" spans="2:15" ht="25.35" customHeight="1">
      <c r="B21" s="3" t="s">
        <v>42</v>
      </c>
      <c r="C21" s="20" t="s">
        <v>16</v>
      </c>
      <c r="D21" s="79"/>
      <c r="G21" s="30" t="s">
        <v>17</v>
      </c>
      <c r="H21" s="30" t="s">
        <v>18</v>
      </c>
    </row>
    <row r="22" spans="2:15" ht="25.35" customHeight="1">
      <c r="B22" s="3" t="s">
        <v>43</v>
      </c>
      <c r="C22" s="20" t="s">
        <v>16</v>
      </c>
      <c r="D22" s="79"/>
      <c r="G22" s="30" t="s">
        <v>44</v>
      </c>
      <c r="H22" s="30" t="s">
        <v>45</v>
      </c>
    </row>
    <row r="23" spans="2:15" ht="25.35" customHeight="1">
      <c r="B23" s="202" t="s">
        <v>46</v>
      </c>
      <c r="C23" s="203" t="s">
        <v>16</v>
      </c>
      <c r="D23" s="204"/>
      <c r="G23" s="205" t="s">
        <v>17</v>
      </c>
      <c r="H23" s="205" t="s">
        <v>18</v>
      </c>
    </row>
    <row r="24" spans="2:15" ht="25.35" customHeight="1">
      <c r="B24" s="3" t="s">
        <v>47</v>
      </c>
      <c r="C24" s="20" t="s">
        <v>4</v>
      </c>
      <c r="D24" s="206"/>
    </row>
    <row r="25" spans="2:15" ht="25.35" customHeight="1">
      <c r="B25" s="3" t="s">
        <v>48</v>
      </c>
      <c r="C25" s="20" t="s">
        <v>16</v>
      </c>
      <c r="D25" s="79"/>
      <c r="G25" s="30" t="s">
        <v>17</v>
      </c>
      <c r="H25" s="30" t="s">
        <v>18</v>
      </c>
    </row>
    <row r="26" spans="2:15">
      <c r="B26" s="149"/>
      <c r="C26" s="149"/>
      <c r="D26" s="149"/>
      <c r="E26" s="149"/>
      <c r="F26" s="149"/>
      <c r="G26" s="149"/>
      <c r="H26" s="149"/>
      <c r="I26" s="149"/>
      <c r="J26" s="149"/>
    </row>
    <row r="27" spans="2:15" ht="30" customHeight="1">
      <c r="B27" s="176" t="s">
        <v>49</v>
      </c>
      <c r="C27" s="41"/>
      <c r="D27" s="28"/>
      <c r="E27" s="28"/>
      <c r="F27" s="28"/>
      <c r="G27" s="28"/>
      <c r="H27" s="28"/>
      <c r="I27" s="28"/>
      <c r="J27" s="28"/>
      <c r="K27" s="28"/>
      <c r="L27" s="28"/>
      <c r="M27" s="28"/>
      <c r="N27" s="28"/>
      <c r="O27"/>
    </row>
    <row r="28" spans="2:15" s="182" customFormat="1" ht="8.4499999999999993" customHeight="1">
      <c r="B28" s="194"/>
      <c r="C28" s="184"/>
    </row>
    <row r="29" spans="2:15" ht="15" customHeight="1">
      <c r="B29" s="276" t="s">
        <v>50</v>
      </c>
      <c r="C29" s="276"/>
      <c r="D29" s="276"/>
      <c r="E29"/>
      <c r="F29"/>
      <c r="G29"/>
      <c r="H29"/>
      <c r="I29"/>
      <c r="J29"/>
      <c r="K29"/>
      <c r="L29"/>
      <c r="M29"/>
      <c r="N29"/>
      <c r="O29"/>
    </row>
    <row r="30" spans="2:15" ht="15" customHeight="1">
      <c r="B30" s="164" t="s">
        <v>51</v>
      </c>
      <c r="C30" s="165" t="s">
        <v>52</v>
      </c>
      <c r="D30" s="166">
        <f>D97</f>
        <v>0</v>
      </c>
      <c r="E30"/>
      <c r="F30"/>
      <c r="G30"/>
      <c r="H30"/>
      <c r="I30"/>
      <c r="J30"/>
      <c r="K30"/>
      <c r="L30"/>
      <c r="M30"/>
      <c r="N30"/>
      <c r="O30"/>
    </row>
    <row r="31" spans="2:15" ht="26.45" customHeight="1">
      <c r="B31" s="167" t="s">
        <v>53</v>
      </c>
      <c r="C31" s="165" t="s">
        <v>54</v>
      </c>
      <c r="D31" s="168" t="s">
        <v>55</v>
      </c>
      <c r="E31"/>
      <c r="F31"/>
      <c r="G31"/>
      <c r="I31"/>
      <c r="J31"/>
      <c r="K31"/>
      <c r="L31"/>
      <c r="M31"/>
      <c r="N31"/>
      <c r="O31"/>
    </row>
    <row r="32" spans="2:15" ht="15" customHeight="1">
      <c r="B32" s="169" t="s">
        <v>56</v>
      </c>
      <c r="C32" s="165" t="s">
        <v>54</v>
      </c>
      <c r="D32" s="170">
        <f>D111</f>
        <v>0</v>
      </c>
    </row>
    <row r="33" spans="2:12" ht="15" customHeight="1">
      <c r="B33" s="169" t="s">
        <v>57</v>
      </c>
      <c r="C33" s="165" t="s">
        <v>54</v>
      </c>
      <c r="D33" s="170">
        <f>D114</f>
        <v>0</v>
      </c>
      <c r="G33" s="11"/>
      <c r="H33" s="11"/>
      <c r="I33" s="11"/>
    </row>
    <row r="34" spans="2:12" ht="15" customHeight="1">
      <c r="B34"/>
      <c r="C34"/>
      <c r="D34"/>
    </row>
    <row r="35" spans="2:12" ht="15" customHeight="1">
      <c r="B35" s="277" t="s">
        <v>58</v>
      </c>
      <c r="C35" s="277"/>
      <c r="D35" s="277"/>
      <c r="E35" s="11"/>
      <c r="F35" s="11"/>
    </row>
    <row r="36" spans="2:12" ht="15" customHeight="1">
      <c r="B36" s="164" t="s">
        <v>59</v>
      </c>
      <c r="C36" s="165" t="s">
        <v>52</v>
      </c>
      <c r="D36" s="166" t="e">
        <f>D125</f>
        <v>#DIV/0!</v>
      </c>
      <c r="E36" s="11"/>
      <c r="F36" s="11"/>
      <c r="G36" s="11"/>
      <c r="H36" s="11"/>
      <c r="I36" s="11"/>
    </row>
    <row r="37" spans="2:12" ht="27.6" customHeight="1">
      <c r="B37" s="167" t="s">
        <v>60</v>
      </c>
      <c r="C37" s="165" t="s">
        <v>54</v>
      </c>
      <c r="D37" s="171" t="s">
        <v>55</v>
      </c>
    </row>
    <row r="38" spans="2:12" ht="15" customHeight="1">
      <c r="B38" s="172" t="s">
        <v>61</v>
      </c>
      <c r="C38" s="165" t="s">
        <v>54</v>
      </c>
      <c r="D38" s="170">
        <f>D135</f>
        <v>0</v>
      </c>
      <c r="E38" s="11"/>
      <c r="F38" s="11"/>
    </row>
    <row r="39" spans="2:12" ht="15" customHeight="1">
      <c r="B39" s="172" t="s">
        <v>62</v>
      </c>
      <c r="C39" s="165" t="s">
        <v>54</v>
      </c>
      <c r="D39" s="170">
        <f>D138</f>
        <v>0</v>
      </c>
      <c r="E39" s="11"/>
      <c r="F39" s="11"/>
      <c r="J39" s="11"/>
      <c r="K39" s="11"/>
      <c r="L39" s="11"/>
    </row>
    <row r="40" spans="2:12" ht="15" customHeight="1">
      <c r="B40" s="9"/>
      <c r="D40" s="163"/>
      <c r="E40"/>
      <c r="F40"/>
      <c r="J40" s="11"/>
      <c r="K40" s="11"/>
      <c r="L40" s="11"/>
    </row>
    <row r="41" spans="2:12" s="173" customFormat="1" ht="15" customHeight="1">
      <c r="B41" s="263" t="s">
        <v>63</v>
      </c>
      <c r="C41" s="263"/>
      <c r="D41" s="263"/>
      <c r="G41" s="174"/>
    </row>
    <row r="42" spans="2:12" s="173" customFormat="1" ht="15" customHeight="1">
      <c r="B42" s="175" t="s">
        <v>64</v>
      </c>
      <c r="C42" s="161" t="s">
        <v>65</v>
      </c>
      <c r="D42" s="223" t="str">
        <f>D150</f>
        <v/>
      </c>
    </row>
    <row r="43" spans="2:12" ht="15" customHeight="1">
      <c r="B43" s="187" t="s">
        <v>66</v>
      </c>
      <c r="C43" s="187"/>
      <c r="D43" s="187"/>
    </row>
    <row r="44" spans="2:12" ht="15" customHeight="1">
      <c r="B44" s="8" t="s">
        <v>67</v>
      </c>
      <c r="C44" s="18" t="s">
        <v>68</v>
      </c>
      <c r="D44" s="36">
        <f>D158</f>
        <v>0</v>
      </c>
    </row>
    <row r="45" spans="2:12" ht="15" customHeight="1">
      <c r="E45" s="11"/>
      <c r="F45" s="11"/>
    </row>
    <row r="46" spans="2:12" ht="15" customHeight="1">
      <c r="B46" s="262" t="s">
        <v>69</v>
      </c>
      <c r="C46" s="262"/>
      <c r="D46" s="262"/>
      <c r="E46" s="11"/>
      <c r="F46" s="11"/>
    </row>
    <row r="47" spans="2:12" ht="15" customHeight="1">
      <c r="B47" s="146" t="s">
        <v>70</v>
      </c>
      <c r="C47" s="20" t="s">
        <v>71</v>
      </c>
      <c r="D47" s="197" t="e">
        <f>D169</f>
        <v>#DIV/0!</v>
      </c>
      <c r="E47" s="11"/>
      <c r="F47" s="11"/>
    </row>
    <row r="48" spans="2:12" ht="15" customHeight="1">
      <c r="B48" s="146" t="s">
        <v>72</v>
      </c>
      <c r="C48" s="20" t="s">
        <v>71</v>
      </c>
      <c r="D48" s="88" t="e">
        <f>D168</f>
        <v>#DIV/0!</v>
      </c>
    </row>
    <row r="49" spans="2:14">
      <c r="B49" s="58"/>
      <c r="C49" s="162"/>
      <c r="D49" s="58"/>
    </row>
    <row r="50" spans="2:14" ht="30" customHeight="1">
      <c r="B50" s="176" t="s">
        <v>73</v>
      </c>
      <c r="C50" s="41"/>
      <c r="D50" s="28"/>
      <c r="E50" s="28"/>
      <c r="F50" s="28"/>
      <c r="G50" s="28"/>
      <c r="H50" s="28"/>
      <c r="I50" s="28"/>
      <c r="J50" s="28"/>
      <c r="K50" s="28"/>
      <c r="L50" s="28"/>
      <c r="M50" s="28"/>
      <c r="N50" s="28"/>
    </row>
    <row r="52" spans="2:14" ht="48">
      <c r="B52" s="42" t="s">
        <v>74</v>
      </c>
      <c r="C52" s="44" t="s">
        <v>75</v>
      </c>
      <c r="D52" s="49" t="s">
        <v>76</v>
      </c>
      <c r="E52" s="49" t="s">
        <v>77</v>
      </c>
      <c r="F52" s="49" t="s">
        <v>78</v>
      </c>
      <c r="G52" s="49" t="s">
        <v>79</v>
      </c>
      <c r="H52" s="49" t="s">
        <v>80</v>
      </c>
      <c r="I52" s="49" t="s">
        <v>81</v>
      </c>
      <c r="K52" s="49" t="s">
        <v>82</v>
      </c>
      <c r="L52" s="49" t="s">
        <v>83</v>
      </c>
      <c r="M52" s="49" t="s">
        <v>84</v>
      </c>
    </row>
    <row r="53" spans="2:14">
      <c r="B53" s="45" t="s">
        <v>85</v>
      </c>
      <c r="C53" s="46"/>
      <c r="D53" s="44" t="s">
        <v>86</v>
      </c>
      <c r="E53" s="44" t="s">
        <v>52</v>
      </c>
      <c r="F53" s="44" t="s">
        <v>52</v>
      </c>
      <c r="G53" s="44" t="s">
        <v>87</v>
      </c>
      <c r="H53" s="44" t="s">
        <v>86</v>
      </c>
      <c r="I53" s="44" t="s">
        <v>86</v>
      </c>
      <c r="K53" s="44" t="s">
        <v>88</v>
      </c>
      <c r="L53" s="44" t="s">
        <v>86</v>
      </c>
      <c r="M53" s="44" t="s">
        <v>52</v>
      </c>
    </row>
    <row r="54" spans="2:14">
      <c r="B54" s="14"/>
      <c r="C54" s="43" t="s">
        <v>89</v>
      </c>
      <c r="D54" s="19"/>
      <c r="E54" s="48" t="str">
        <f>IF(ISBLANK(D54),"",D54/$D$62)</f>
        <v/>
      </c>
      <c r="F54" s="48" t="e">
        <f>E54*E68</f>
        <v>#VALUE!</v>
      </c>
      <c r="G54" s="19"/>
      <c r="H54" s="48" t="e">
        <f>IF(G54="yes",0,E54/(1-D$64))</f>
        <v>#VALUE!</v>
      </c>
      <c r="I54" s="67" t="str">
        <f>IF(ISBLANK(D54),"",H54*$H$63/$E68)</f>
        <v/>
      </c>
      <c r="J54" s="10" t="s">
        <v>90</v>
      </c>
      <c r="K54" s="19"/>
      <c r="L54" s="1"/>
      <c r="M54" s="1"/>
    </row>
    <row r="55" spans="2:14">
      <c r="B55" s="8"/>
      <c r="C55" s="151" t="s">
        <v>91</v>
      </c>
      <c r="D55" s="19"/>
      <c r="E55" s="48" t="str">
        <f t="shared" ref="E55:E61" si="0">IF(ISBLANK(D55),"",D55/$D$62)</f>
        <v/>
      </c>
      <c r="F55" s="48" t="e">
        <f>E55*E69</f>
        <v>#VALUE!</v>
      </c>
      <c r="G55" s="19"/>
      <c r="H55" s="48" t="e">
        <f>IF(G55="yes",0,E55/(1-D$64))</f>
        <v>#VALUE!</v>
      </c>
      <c r="I55" s="67" t="str">
        <f t="shared" ref="I55:I61" si="1">IF(ISBLANK(D55),"",H55*$H$63/$E69)</f>
        <v/>
      </c>
      <c r="J55" s="10" t="s">
        <v>90</v>
      </c>
      <c r="K55" s="19"/>
      <c r="L55" s="1"/>
      <c r="M55" s="1"/>
    </row>
    <row r="56" spans="2:14">
      <c r="B56" s="8"/>
      <c r="C56" s="151" t="s">
        <v>92</v>
      </c>
      <c r="D56" s="19"/>
      <c r="E56" s="48" t="str">
        <f t="shared" si="0"/>
        <v/>
      </c>
      <c r="F56" s="48"/>
      <c r="G56" s="19"/>
      <c r="H56" s="48"/>
      <c r="I56" s="67" t="str">
        <f t="shared" si="1"/>
        <v/>
      </c>
      <c r="K56" s="19" t="str">
        <f t="shared" ref="K56:K61" si="2">I56</f>
        <v/>
      </c>
      <c r="L56" s="1"/>
      <c r="M56" s="1"/>
    </row>
    <row r="57" spans="2:14">
      <c r="B57" s="8"/>
      <c r="C57" s="151" t="s">
        <v>93</v>
      </c>
      <c r="D57" s="19"/>
      <c r="E57" s="48" t="str">
        <f t="shared" si="0"/>
        <v/>
      </c>
      <c r="F57" s="48"/>
      <c r="G57" s="19"/>
      <c r="H57" s="48" t="str">
        <f>IF(ISBLANK(D57),"",IF(G57="ja",0,E57/D$64))</f>
        <v/>
      </c>
      <c r="I57" s="67" t="str">
        <f t="shared" si="1"/>
        <v/>
      </c>
      <c r="K57" s="19" t="str">
        <f t="shared" si="2"/>
        <v/>
      </c>
      <c r="L57" s="1"/>
      <c r="M57" s="1"/>
    </row>
    <row r="58" spans="2:14">
      <c r="B58" s="8"/>
      <c r="C58" s="151" t="s">
        <v>94</v>
      </c>
      <c r="D58" s="19"/>
      <c r="E58" s="48" t="str">
        <f t="shared" si="0"/>
        <v/>
      </c>
      <c r="F58" s="48"/>
      <c r="G58" s="19"/>
      <c r="H58" s="48" t="str">
        <f>IF(ISBLANK(D58),"",IF(G58="ja",0,E58/D$64))</f>
        <v/>
      </c>
      <c r="I58" s="67" t="str">
        <f t="shared" si="1"/>
        <v/>
      </c>
      <c r="K58" s="19" t="str">
        <f t="shared" si="2"/>
        <v/>
      </c>
      <c r="L58" s="1"/>
      <c r="M58" s="1"/>
    </row>
    <row r="59" spans="2:14">
      <c r="B59" s="8"/>
      <c r="C59" s="151" t="s">
        <v>95</v>
      </c>
      <c r="D59" s="19"/>
      <c r="E59" s="48" t="str">
        <f t="shared" si="0"/>
        <v/>
      </c>
      <c r="F59" s="48"/>
      <c r="G59" s="19"/>
      <c r="H59" s="48" t="str">
        <f>IF(ISBLANK(D59),"",IF(G59="ja",0,E59/D$64))</f>
        <v/>
      </c>
      <c r="I59" s="67" t="str">
        <f t="shared" si="1"/>
        <v/>
      </c>
      <c r="K59" s="19" t="str">
        <f t="shared" si="2"/>
        <v/>
      </c>
      <c r="L59" s="1"/>
      <c r="M59" s="1"/>
    </row>
    <row r="60" spans="2:14">
      <c r="B60" s="8"/>
      <c r="C60" s="151" t="s">
        <v>96</v>
      </c>
      <c r="D60" s="19"/>
      <c r="E60" s="48" t="str">
        <f t="shared" si="0"/>
        <v/>
      </c>
      <c r="F60" s="48"/>
      <c r="G60" s="19"/>
      <c r="H60" s="48" t="str">
        <f>IF(ISBLANK(D60),"",IF(G60="ja",0,E60/D$64))</f>
        <v/>
      </c>
      <c r="I60" s="67" t="str">
        <f t="shared" si="1"/>
        <v/>
      </c>
      <c r="K60" s="19" t="str">
        <f t="shared" si="2"/>
        <v/>
      </c>
      <c r="L60" s="1"/>
      <c r="M60" s="1"/>
    </row>
    <row r="61" spans="2:14">
      <c r="B61" s="8"/>
      <c r="C61" s="151" t="s">
        <v>97</v>
      </c>
      <c r="D61" s="19"/>
      <c r="E61" s="48" t="str">
        <f t="shared" si="0"/>
        <v/>
      </c>
      <c r="F61" s="48"/>
      <c r="G61" s="19"/>
      <c r="H61" s="48" t="str">
        <f>IF(ISBLANK(D61),"",IF(G61="ja",0,E61/D$64))</f>
        <v/>
      </c>
      <c r="I61" s="67" t="str">
        <f t="shared" si="1"/>
        <v/>
      </c>
      <c r="K61" s="19" t="str">
        <f t="shared" si="2"/>
        <v/>
      </c>
      <c r="L61" s="1"/>
      <c r="M61" s="1"/>
    </row>
    <row r="62" spans="2:14">
      <c r="B62" s="8" t="s">
        <v>98</v>
      </c>
      <c r="C62" s="20"/>
      <c r="D62" s="36">
        <f>SUM(D54:D61)</f>
        <v>0</v>
      </c>
      <c r="E62" s="47">
        <f>SUM(E54:E61)</f>
        <v>0</v>
      </c>
      <c r="F62" s="47"/>
      <c r="G62" s="48">
        <f>SUMIF(G54:G61,"yes",F54:F61)</f>
        <v>0</v>
      </c>
      <c r="H62" s="71" t="e">
        <f>SUM(H54:H61)</f>
        <v>#VALUE!</v>
      </c>
      <c r="I62" s="72">
        <f>SUM(I54:I61)</f>
        <v>0</v>
      </c>
      <c r="K62" s="67">
        <f>SUM(K54:K61)</f>
        <v>0</v>
      </c>
      <c r="L62" s="67" t="e">
        <f>IF(ISBLANK(D55),((K62*E68)/2.5)*100-K62,IF(ISBLANK(D56),((K62*(E68*H54+E69*H55)/2.5)*100-K62),IF(ISBLANK(D57),((K62*(E68*H54+E69*H55+E70*H56)/2.5)*100-K62),IF(ISBLANK(D58),((K62*(E68*H54+E69*H55+E70*H56+E71*H57)/2.5)*100-K62),IF(ISBLANK(D59),((K62*(E68*H54+E69*H55+E70*H56+E71*H57+E72*H58)/2.5)*100-K62),IF(ISBLANK(D60),((K62*(E68*H54+E69*H55+E70*H56+E71*H57+E72*H58+E73*H59)/2.5)*100-K62),IF(ISBLANK(D61),((K62*(E68*H54+E69*H55+E70*H56+E71*H57+E72*H58+E73*H59+E74*H60)/2.5)*100-K62),(K62*(E68*H54+E69*H55+E70*H56+E71*H57+E72*H58+E73*H59+E74*H60+E75*H61)/2.5)*100-K62)))))))</f>
        <v>#VALUE!</v>
      </c>
      <c r="M62" s="67">
        <v>2.5</v>
      </c>
    </row>
    <row r="63" spans="2:14">
      <c r="H63" s="73">
        <v>50</v>
      </c>
      <c r="I63" s="74" t="s">
        <v>99</v>
      </c>
      <c r="K63" s="60"/>
      <c r="L63" s="61"/>
      <c r="M63" s="60"/>
    </row>
    <row r="64" spans="2:14">
      <c r="B64" s="42" t="s">
        <v>100</v>
      </c>
      <c r="C64" s="70" t="s">
        <v>52</v>
      </c>
      <c r="D64" s="71">
        <f>G62</f>
        <v>0</v>
      </c>
      <c r="E64" s="60"/>
      <c r="F64" s="60"/>
      <c r="K64" s="60"/>
      <c r="L64" s="61"/>
      <c r="M64" s="60"/>
    </row>
    <row r="65" spans="2:13">
      <c r="B65" s="68"/>
      <c r="C65" s="54"/>
      <c r="D65" s="69"/>
      <c r="E65" s="60"/>
      <c r="F65" s="60"/>
      <c r="K65" s="60"/>
      <c r="L65" s="61"/>
      <c r="M65" s="60"/>
    </row>
    <row r="66" spans="2:13">
      <c r="B66" s="264" t="s">
        <v>101</v>
      </c>
      <c r="C66" s="62" t="s">
        <v>102</v>
      </c>
      <c r="D66" s="62" t="s">
        <v>103</v>
      </c>
      <c r="E66" s="62" t="s">
        <v>104</v>
      </c>
      <c r="F66" s="60"/>
      <c r="K66" s="60"/>
      <c r="L66" s="61"/>
      <c r="M66" s="60"/>
    </row>
    <row r="67" spans="2:13">
      <c r="B67" s="264"/>
      <c r="C67" s="62" t="s">
        <v>52</v>
      </c>
      <c r="D67" s="62" t="s">
        <v>52</v>
      </c>
      <c r="E67" s="62" t="s">
        <v>52</v>
      </c>
      <c r="F67" s="60"/>
      <c r="K67" s="60"/>
      <c r="L67" s="61"/>
      <c r="M67" s="60"/>
    </row>
    <row r="68" spans="2:13">
      <c r="B68" s="63" t="s">
        <v>89</v>
      </c>
      <c r="C68" s="64"/>
      <c r="D68" s="64"/>
      <c r="E68" s="65" t="str">
        <f t="shared" ref="E68:E75" si="3">IF(ISBLANK(C68),"",AVERAGE(C68:D68))</f>
        <v/>
      </c>
      <c r="F68" s="60"/>
      <c r="K68" s="60"/>
      <c r="L68" s="61"/>
      <c r="M68" s="60"/>
    </row>
    <row r="69" spans="2:13">
      <c r="B69" s="63" t="s">
        <v>91</v>
      </c>
      <c r="C69" s="64"/>
      <c r="D69" s="64"/>
      <c r="E69" s="65" t="str">
        <f t="shared" si="3"/>
        <v/>
      </c>
      <c r="F69" s="60"/>
      <c r="K69" s="60"/>
      <c r="L69" s="61"/>
      <c r="M69" s="60"/>
    </row>
    <row r="70" spans="2:13" ht="14.45" customHeight="1">
      <c r="B70" s="66" t="str">
        <f t="shared" ref="B70:B75" si="4">IF(ISBLANK(B56),"",B56)</f>
        <v/>
      </c>
      <c r="C70" s="64"/>
      <c r="D70" s="64"/>
      <c r="E70" s="65" t="str">
        <f t="shared" si="3"/>
        <v/>
      </c>
      <c r="F70" s="60"/>
      <c r="K70" s="60"/>
      <c r="L70" s="61"/>
      <c r="M70" s="60"/>
    </row>
    <row r="71" spans="2:13">
      <c r="B71" s="66" t="str">
        <f t="shared" si="4"/>
        <v/>
      </c>
      <c r="C71" s="64"/>
      <c r="D71" s="64"/>
      <c r="E71" s="65" t="str">
        <f t="shared" si="3"/>
        <v/>
      </c>
      <c r="F71" s="60"/>
      <c r="K71" s="60"/>
      <c r="L71" s="61"/>
      <c r="M71" s="60"/>
    </row>
    <row r="72" spans="2:13">
      <c r="B72" s="66" t="str">
        <f t="shared" si="4"/>
        <v/>
      </c>
      <c r="C72" s="64"/>
      <c r="D72" s="64"/>
      <c r="E72" s="65" t="str">
        <f t="shared" si="3"/>
        <v/>
      </c>
      <c r="F72" s="60"/>
      <c r="K72" s="60"/>
      <c r="L72" s="61"/>
      <c r="M72" s="60"/>
    </row>
    <row r="73" spans="2:13">
      <c r="B73" s="66" t="str">
        <f t="shared" si="4"/>
        <v/>
      </c>
      <c r="C73" s="64"/>
      <c r="D73" s="64"/>
      <c r="E73" s="65" t="str">
        <f t="shared" si="3"/>
        <v/>
      </c>
      <c r="F73" s="60"/>
      <c r="K73" s="60"/>
      <c r="L73" s="61"/>
      <c r="M73" s="60"/>
    </row>
    <row r="74" spans="2:13">
      <c r="B74" s="66" t="str">
        <f t="shared" si="4"/>
        <v/>
      </c>
      <c r="C74" s="64"/>
      <c r="D74" s="64"/>
      <c r="E74" s="65" t="str">
        <f t="shared" si="3"/>
        <v/>
      </c>
      <c r="F74" s="60"/>
      <c r="K74" s="60"/>
      <c r="L74" s="61"/>
      <c r="M74" s="60"/>
    </row>
    <row r="75" spans="2:13">
      <c r="B75" s="66" t="str">
        <f t="shared" si="4"/>
        <v/>
      </c>
      <c r="C75" s="64"/>
      <c r="D75" s="64"/>
      <c r="E75" s="65" t="str">
        <f t="shared" si="3"/>
        <v/>
      </c>
      <c r="F75" s="60"/>
      <c r="K75" s="60"/>
      <c r="L75" s="61"/>
      <c r="M75" s="60"/>
    </row>
    <row r="76" spans="2:13" ht="15.95">
      <c r="B76" s="75" t="s">
        <v>105</v>
      </c>
      <c r="C76" s="65" t="e">
        <f t="shared" ref="C76:D76" si="5">AVERAGE(C68:C75)</f>
        <v>#DIV/0!</v>
      </c>
      <c r="D76" s="65" t="e">
        <f t="shared" si="5"/>
        <v>#DIV/0!</v>
      </c>
      <c r="E76" s="65" t="e">
        <f>AVERAGE(E68:E75)</f>
        <v>#DIV/0!</v>
      </c>
      <c r="F76" s="60"/>
      <c r="K76" s="60"/>
      <c r="L76" s="61"/>
      <c r="M76" s="60"/>
    </row>
    <row r="77" spans="2:13">
      <c r="E77" s="10" t="s">
        <v>106</v>
      </c>
    </row>
    <row r="78" spans="2:13">
      <c r="B78" s="265" t="s">
        <v>107</v>
      </c>
      <c r="C78" s="266"/>
      <c r="D78" s="267"/>
      <c r="E78" s="265"/>
      <c r="F78" s="266"/>
      <c r="G78" s="267"/>
    </row>
    <row r="79" spans="2:13">
      <c r="B79" s="16" t="s">
        <v>108</v>
      </c>
      <c r="C79" s="15" t="s">
        <v>4</v>
      </c>
      <c r="D79" s="241" t="s">
        <v>109</v>
      </c>
    </row>
    <row r="80" spans="2:13">
      <c r="B80" s="16" t="s">
        <v>110</v>
      </c>
      <c r="C80" s="15" t="s">
        <v>16</v>
      </c>
      <c r="D80" s="241">
        <v>10</v>
      </c>
    </row>
    <row r="81" spans="2:15">
      <c r="B81" s="1" t="s">
        <v>111</v>
      </c>
      <c r="C81" s="15" t="s">
        <v>16</v>
      </c>
      <c r="D81" s="195"/>
      <c r="F81" s="30" t="s">
        <v>17</v>
      </c>
      <c r="G81" s="30" t="s">
        <v>18</v>
      </c>
    </row>
    <row r="82" spans="2:15">
      <c r="B82" s="1" t="s">
        <v>112</v>
      </c>
      <c r="C82" s="15" t="s">
        <v>16</v>
      </c>
      <c r="D82" s="195"/>
      <c r="F82" s="30" t="s">
        <v>17</v>
      </c>
      <c r="G82" s="30" t="s">
        <v>18</v>
      </c>
    </row>
    <row r="83" spans="2:15">
      <c r="B83" s="1" t="s">
        <v>113</v>
      </c>
      <c r="C83" s="15" t="s">
        <v>114</v>
      </c>
      <c r="D83" s="15"/>
    </row>
    <row r="84" spans="2:15">
      <c r="B84" s="1" t="s">
        <v>115</v>
      </c>
      <c r="C84" s="15" t="s">
        <v>116</v>
      </c>
      <c r="D84" s="15"/>
      <c r="E84" s="252"/>
      <c r="F84" s="252"/>
    </row>
    <row r="85" spans="2:15">
      <c r="B85"/>
      <c r="E85"/>
      <c r="F85"/>
      <c r="G85"/>
      <c r="H85"/>
      <c r="I85"/>
      <c r="J85"/>
      <c r="K85"/>
      <c r="L85"/>
      <c r="M85"/>
      <c r="N85"/>
      <c r="O85"/>
    </row>
    <row r="86" spans="2:15">
      <c r="B86" s="268" t="s">
        <v>117</v>
      </c>
      <c r="C86" s="268"/>
      <c r="D86" s="268"/>
    </row>
    <row r="87" spans="2:15" ht="15" customHeight="1">
      <c r="B87" s="269"/>
      <c r="C87" s="269"/>
      <c r="D87" s="269"/>
    </row>
    <row r="88" spans="2:15">
      <c r="B88" s="269"/>
      <c r="C88" s="269"/>
      <c r="D88" s="269"/>
    </row>
    <row r="89" spans="2:15">
      <c r="B89" s="59"/>
      <c r="C89" s="59"/>
      <c r="D89" s="59"/>
    </row>
    <row r="90" spans="2:15">
      <c r="B90" s="270" t="s">
        <v>118</v>
      </c>
      <c r="C90" s="270"/>
      <c r="D90" s="270"/>
    </row>
    <row r="91" spans="2:15">
      <c r="B91" s="1" t="s">
        <v>119</v>
      </c>
      <c r="C91" s="15" t="s">
        <v>86</v>
      </c>
      <c r="D91" s="242">
        <v>50</v>
      </c>
      <c r="E91" s="17"/>
      <c r="F91" s="17"/>
      <c r="G91" s="17"/>
      <c r="H91"/>
      <c r="I91"/>
      <c r="J91"/>
      <c r="K91"/>
      <c r="L91"/>
      <c r="M91"/>
      <c r="N91"/>
      <c r="O91"/>
    </row>
    <row r="92" spans="2:15" ht="15.95">
      <c r="B92" s="22" t="s">
        <v>120</v>
      </c>
      <c r="C92" s="20" t="s">
        <v>121</v>
      </c>
      <c r="D92" s="20"/>
    </row>
    <row r="93" spans="2:15">
      <c r="B93" s="1" t="s">
        <v>122</v>
      </c>
      <c r="C93" s="15" t="s">
        <v>86</v>
      </c>
      <c r="D93" s="21"/>
    </row>
    <row r="94" spans="2:15">
      <c r="B94" s="16" t="s">
        <v>123</v>
      </c>
      <c r="C94" s="15" t="s">
        <v>52</v>
      </c>
      <c r="D94" s="37">
        <f>D93/D91</f>
        <v>0</v>
      </c>
    </row>
    <row r="95" spans="2:15">
      <c r="B95" s="1" t="s">
        <v>124</v>
      </c>
      <c r="C95" s="15" t="s">
        <v>86</v>
      </c>
      <c r="D95" s="36">
        <f>D91-D93</f>
        <v>50</v>
      </c>
      <c r="E95" s="17" t="s">
        <v>125</v>
      </c>
      <c r="F95" s="17"/>
    </row>
    <row r="96" spans="2:15">
      <c r="B96" s="16" t="s">
        <v>126</v>
      </c>
      <c r="C96" s="178" t="s">
        <v>52</v>
      </c>
      <c r="D96" s="243">
        <f>D94*(1-D64)</f>
        <v>0</v>
      </c>
      <c r="E96" s="244"/>
      <c r="F96" s="244"/>
    </row>
    <row r="97" spans="2:10">
      <c r="B97" s="80" t="s">
        <v>51</v>
      </c>
      <c r="C97" s="178" t="s">
        <v>52</v>
      </c>
      <c r="D97" s="243">
        <f>D96+G62</f>
        <v>0</v>
      </c>
      <c r="E97" s="244"/>
      <c r="F97" s="244"/>
    </row>
    <row r="98" spans="2:10" ht="15" customHeight="1">
      <c r="B98" s="245" t="s">
        <v>53</v>
      </c>
      <c r="C98" s="179" t="s">
        <v>54</v>
      </c>
      <c r="D98" s="180" t="s">
        <v>55</v>
      </c>
      <c r="E98" s="11"/>
      <c r="F98" s="11"/>
      <c r="J98"/>
    </row>
    <row r="99" spans="2:10" ht="15" customHeight="1">
      <c r="B99" s="6"/>
    </row>
    <row r="100" spans="2:10" ht="15" customHeight="1">
      <c r="B100" s="270" t="s">
        <v>127</v>
      </c>
      <c r="C100" s="270"/>
      <c r="D100" s="270"/>
    </row>
    <row r="101" spans="2:10" ht="15" customHeight="1">
      <c r="B101" s="16" t="s">
        <v>128</v>
      </c>
      <c r="C101" s="15" t="s">
        <v>86</v>
      </c>
      <c r="D101" s="20"/>
    </row>
    <row r="102" spans="2:10" ht="15" customHeight="1">
      <c r="B102" s="16" t="s">
        <v>129</v>
      </c>
      <c r="C102" s="15" t="s">
        <v>52</v>
      </c>
      <c r="D102" s="20"/>
    </row>
    <row r="103" spans="2:10" ht="15" customHeight="1"/>
    <row r="104" spans="2:10" ht="15" customHeight="1">
      <c r="B104" s="270" t="s">
        <v>130</v>
      </c>
      <c r="C104" s="270"/>
      <c r="D104" s="270"/>
    </row>
    <row r="105" spans="2:10" ht="15" customHeight="1">
      <c r="B105" s="8" t="s">
        <v>131</v>
      </c>
      <c r="C105" s="20" t="s">
        <v>86</v>
      </c>
      <c r="D105" s="213"/>
    </row>
    <row r="106" spans="2:10" ht="15" customHeight="1">
      <c r="B106" s="8" t="s">
        <v>132</v>
      </c>
      <c r="C106" s="20" t="s">
        <v>86</v>
      </c>
      <c r="D106" s="213"/>
    </row>
    <row r="107" spans="2:10" ht="15" customHeight="1">
      <c r="B107" s="8" t="s">
        <v>133</v>
      </c>
      <c r="C107" s="20" t="s">
        <v>86</v>
      </c>
      <c r="D107" s="213"/>
    </row>
    <row r="108" spans="2:10" ht="15" customHeight="1">
      <c r="B108" s="8" t="s">
        <v>134</v>
      </c>
      <c r="C108" s="20" t="s">
        <v>86</v>
      </c>
      <c r="D108" s="213"/>
    </row>
    <row r="109" spans="2:10" ht="15" customHeight="1">
      <c r="B109" s="7"/>
    </row>
    <row r="110" spans="2:10" ht="15" customHeight="1">
      <c r="B110" s="270" t="s">
        <v>135</v>
      </c>
      <c r="C110" s="270"/>
      <c r="D110" s="270"/>
    </row>
    <row r="111" spans="2:10" ht="15" customHeight="1">
      <c r="B111" s="8" t="s">
        <v>136</v>
      </c>
      <c r="C111" s="20" t="s">
        <v>16</v>
      </c>
      <c r="D111" s="50"/>
      <c r="F111" s="196" t="s">
        <v>137</v>
      </c>
      <c r="G111" s="196" t="s">
        <v>138</v>
      </c>
      <c r="H111" s="196" t="s">
        <v>139</v>
      </c>
    </row>
    <row r="112" spans="2:10" ht="15" customHeight="1">
      <c r="B112" s="8" t="s">
        <v>140</v>
      </c>
      <c r="C112" s="20" t="s">
        <v>16</v>
      </c>
      <c r="D112" s="50"/>
      <c r="F112" s="196" t="s">
        <v>141</v>
      </c>
      <c r="G112" s="196" t="s">
        <v>142</v>
      </c>
      <c r="H112" s="196" t="s">
        <v>143</v>
      </c>
    </row>
    <row r="113" spans="2:12" ht="15" customHeight="1">
      <c r="B113" s="270" t="s">
        <v>144</v>
      </c>
      <c r="C113" s="270"/>
      <c r="D113" s="270"/>
    </row>
    <row r="114" spans="2:12" ht="15" customHeight="1">
      <c r="B114" s="8" t="s">
        <v>145</v>
      </c>
      <c r="C114" s="20" t="s">
        <v>16</v>
      </c>
      <c r="D114" s="50"/>
      <c r="E114" s="11"/>
      <c r="F114" s="29" t="s">
        <v>146</v>
      </c>
      <c r="G114" s="29" t="s">
        <v>147</v>
      </c>
      <c r="H114" s="29" t="s">
        <v>148</v>
      </c>
      <c r="I114" s="29" t="s">
        <v>149</v>
      </c>
      <c r="K114"/>
      <c r="L114"/>
    </row>
    <row r="115" spans="2:12" ht="15" customHeight="1">
      <c r="B115" s="8" t="s">
        <v>150</v>
      </c>
      <c r="C115" s="20" t="s">
        <v>16</v>
      </c>
      <c r="D115" s="50"/>
      <c r="E115" s="11"/>
      <c r="F115" s="29" t="s">
        <v>151</v>
      </c>
      <c r="G115" s="29" t="s">
        <v>152</v>
      </c>
      <c r="H115" s="29" t="s">
        <v>153</v>
      </c>
      <c r="I115" s="29" t="s">
        <v>154</v>
      </c>
      <c r="K115"/>
      <c r="L115"/>
    </row>
    <row r="116" spans="2:12" ht="15" customHeight="1">
      <c r="B116" s="146" t="s">
        <v>155</v>
      </c>
      <c r="C116" s="20" t="s">
        <v>4</v>
      </c>
      <c r="D116" s="18"/>
    </row>
    <row r="117" spans="2:12" ht="15" customHeight="1">
      <c r="B117" s="9"/>
      <c r="D117" s="163"/>
    </row>
    <row r="118" spans="2:12" ht="15" customHeight="1">
      <c r="B118" s="271" t="s">
        <v>156</v>
      </c>
      <c r="C118" s="271"/>
      <c r="D118" s="271"/>
    </row>
    <row r="119" spans="2:12" ht="15" customHeight="1">
      <c r="B119" s="210" t="s">
        <v>157</v>
      </c>
      <c r="C119" s="211" t="s">
        <v>86</v>
      </c>
      <c r="D119" s="212"/>
    </row>
    <row r="120" spans="2:12" ht="15" customHeight="1">
      <c r="B120" s="1" t="s">
        <v>119</v>
      </c>
      <c r="C120" s="15" t="s">
        <v>86</v>
      </c>
      <c r="D120" s="145">
        <f>D119*D102*0.01</f>
        <v>0</v>
      </c>
      <c r="E120" s="17" t="s">
        <v>158</v>
      </c>
      <c r="F120" s="17"/>
    </row>
    <row r="121" spans="2:12" ht="15" customHeight="1">
      <c r="B121" s="22" t="s">
        <v>159</v>
      </c>
      <c r="C121" s="20" t="s">
        <v>121</v>
      </c>
      <c r="D121" s="20"/>
    </row>
    <row r="122" spans="2:12" ht="15" customHeight="1">
      <c r="B122" s="1" t="s">
        <v>160</v>
      </c>
      <c r="C122" s="15" t="s">
        <v>86</v>
      </c>
      <c r="D122" s="21"/>
    </row>
    <row r="123" spans="2:12" ht="15" customHeight="1">
      <c r="B123" s="16" t="s">
        <v>161</v>
      </c>
      <c r="C123" s="15" t="s">
        <v>52</v>
      </c>
      <c r="D123" s="37" t="e">
        <f>D122/D120</f>
        <v>#DIV/0!</v>
      </c>
    </row>
    <row r="124" spans="2:12" ht="15" customHeight="1">
      <c r="B124" s="1" t="s">
        <v>162</v>
      </c>
      <c r="C124" s="15" t="s">
        <v>86</v>
      </c>
      <c r="D124" s="36">
        <f>D120-D122</f>
        <v>0</v>
      </c>
      <c r="E124" s="17"/>
      <c r="F124" s="17"/>
    </row>
    <row r="125" spans="2:12" ht="15" customHeight="1">
      <c r="B125" s="80" t="s">
        <v>163</v>
      </c>
      <c r="C125" s="52" t="s">
        <v>52</v>
      </c>
      <c r="D125" s="51" t="e">
        <f>D123*(1-D94)*(1-D64)</f>
        <v>#DIV/0!</v>
      </c>
    </row>
    <row r="126" spans="2:12" ht="15" customHeight="1">
      <c r="B126" s="13" t="s">
        <v>60</v>
      </c>
      <c r="C126" s="179" t="s">
        <v>54</v>
      </c>
      <c r="D126" s="180" t="s">
        <v>55</v>
      </c>
      <c r="E126" s="11"/>
      <c r="F126" s="11"/>
      <c r="J126"/>
    </row>
    <row r="127" spans="2:12">
      <c r="B127" s="7"/>
    </row>
    <row r="128" spans="2:12">
      <c r="B128" s="272" t="s">
        <v>164</v>
      </c>
      <c r="C128" s="272"/>
      <c r="D128" s="272"/>
    </row>
    <row r="129" spans="2:16">
      <c r="B129" s="8" t="s">
        <v>165</v>
      </c>
      <c r="C129" s="20" t="s">
        <v>86</v>
      </c>
      <c r="D129" s="247"/>
    </row>
    <row r="130" spans="2:16">
      <c r="B130" s="8" t="s">
        <v>166</v>
      </c>
      <c r="C130" s="20" t="s">
        <v>86</v>
      </c>
      <c r="D130" s="247"/>
    </row>
    <row r="131" spans="2:16">
      <c r="B131" s="8" t="s">
        <v>167</v>
      </c>
      <c r="C131" s="20" t="s">
        <v>86</v>
      </c>
      <c r="D131" s="247"/>
    </row>
    <row r="132" spans="2:16">
      <c r="B132" s="8" t="s">
        <v>168</v>
      </c>
      <c r="C132" s="20" t="s">
        <v>86</v>
      </c>
      <c r="D132" s="247"/>
    </row>
    <row r="133" spans="2:16">
      <c r="B133"/>
      <c r="C133"/>
      <c r="D133"/>
    </row>
    <row r="134" spans="2:16" ht="15" customHeight="1">
      <c r="B134" s="272" t="s">
        <v>169</v>
      </c>
      <c r="C134" s="272"/>
      <c r="D134" s="272"/>
      <c r="E134" s="11"/>
      <c r="F134" s="11"/>
    </row>
    <row r="135" spans="2:16" ht="15" customHeight="1">
      <c r="B135" s="8" t="s">
        <v>170</v>
      </c>
      <c r="C135" s="20" t="s">
        <v>16</v>
      </c>
      <c r="D135" s="246"/>
      <c r="E135" s="11"/>
      <c r="F135" s="29" t="s">
        <v>171</v>
      </c>
      <c r="G135" s="29" t="s">
        <v>172</v>
      </c>
      <c r="H135" s="31" t="s">
        <v>148</v>
      </c>
      <c r="I135" s="11"/>
      <c r="K135" s="11"/>
      <c r="L135" s="11"/>
    </row>
    <row r="136" spans="2:16" ht="15" customHeight="1">
      <c r="B136" s="8" t="s">
        <v>173</v>
      </c>
      <c r="C136" s="20" t="s">
        <v>16</v>
      </c>
      <c r="D136" s="246"/>
      <c r="F136" s="196" t="s">
        <v>141</v>
      </c>
      <c r="G136" s="196" t="s">
        <v>142</v>
      </c>
      <c r="H136" s="196" t="s">
        <v>143</v>
      </c>
      <c r="I136" s="11"/>
      <c r="K136" s="11"/>
      <c r="L136" s="11"/>
    </row>
    <row r="137" spans="2:16" ht="15" customHeight="1">
      <c r="B137" s="272" t="s">
        <v>174</v>
      </c>
      <c r="C137" s="272"/>
      <c r="D137" s="272"/>
      <c r="E137" s="11"/>
      <c r="F137" s="11"/>
      <c r="G137" s="11"/>
      <c r="H137" s="11"/>
      <c r="I137" s="11"/>
      <c r="K137" s="9"/>
      <c r="L137" s="9"/>
      <c r="M137" s="9"/>
      <c r="N137" s="9"/>
      <c r="O137" s="9"/>
    </row>
    <row r="138" spans="2:16" ht="15" customHeight="1">
      <c r="B138" s="8" t="s">
        <v>175</v>
      </c>
      <c r="C138" s="20" t="s">
        <v>16</v>
      </c>
      <c r="D138" s="246"/>
      <c r="E138" s="11"/>
      <c r="F138" s="29" t="s">
        <v>146</v>
      </c>
      <c r="G138" s="29" t="s">
        <v>147</v>
      </c>
      <c r="H138" s="29" t="s">
        <v>148</v>
      </c>
      <c r="I138" s="29" t="s">
        <v>149</v>
      </c>
      <c r="P138" s="9"/>
    </row>
    <row r="139" spans="2:16" ht="15" customHeight="1">
      <c r="B139" s="8" t="s">
        <v>173</v>
      </c>
      <c r="C139" s="20" t="s">
        <v>16</v>
      </c>
      <c r="D139" s="246"/>
      <c r="E139" s="11"/>
      <c r="F139" s="29" t="s">
        <v>151</v>
      </c>
      <c r="G139" s="29" t="s">
        <v>152</v>
      </c>
      <c r="H139" s="29" t="s">
        <v>153</v>
      </c>
      <c r="I139" s="29" t="s">
        <v>154</v>
      </c>
      <c r="P139" s="9"/>
    </row>
    <row r="140" spans="2:16" ht="15" customHeight="1">
      <c r="B140" s="146" t="s">
        <v>176</v>
      </c>
      <c r="C140" s="20" t="s">
        <v>4</v>
      </c>
      <c r="D140" s="18"/>
      <c r="L140" s="9"/>
    </row>
    <row r="141" spans="2:16" ht="15" customHeight="1">
      <c r="B141" s="9"/>
      <c r="D141" s="163"/>
      <c r="L141" s="9"/>
    </row>
    <row r="142" spans="2:16" ht="15" customHeight="1">
      <c r="B142" s="273" t="s">
        <v>177</v>
      </c>
      <c r="C142" s="273"/>
      <c r="D142" s="220" t="s">
        <v>178</v>
      </c>
      <c r="E142" s="220" t="s">
        <v>179</v>
      </c>
      <c r="F142" s="221" t="s">
        <v>180</v>
      </c>
      <c r="G142" s="221" t="s">
        <v>181</v>
      </c>
    </row>
    <row r="143" spans="2:16" ht="15" customHeight="1">
      <c r="B143" s="86" t="s">
        <v>182</v>
      </c>
      <c r="C143" s="20" t="s">
        <v>86</v>
      </c>
      <c r="D143" s="76"/>
      <c r="E143" s="76"/>
      <c r="F143" s="76"/>
      <c r="G143" s="76"/>
    </row>
    <row r="144" spans="2:16" ht="15" customHeight="1">
      <c r="B144" s="87" t="s">
        <v>183</v>
      </c>
      <c r="C144" s="20" t="s">
        <v>86</v>
      </c>
      <c r="D144" s="76"/>
      <c r="E144" s="76"/>
      <c r="F144" s="76"/>
      <c r="G144" s="76"/>
    </row>
    <row r="145" spans="2:15" ht="15" customHeight="1">
      <c r="B145" s="87" t="s">
        <v>184</v>
      </c>
      <c r="C145" s="20" t="s">
        <v>86</v>
      </c>
      <c r="D145" s="77"/>
      <c r="E145" s="77"/>
      <c r="F145" s="77"/>
      <c r="G145" s="77"/>
    </row>
    <row r="146" spans="2:15" ht="15" customHeight="1">
      <c r="B146" s="87" t="s">
        <v>185</v>
      </c>
      <c r="C146" s="20" t="s">
        <v>86</v>
      </c>
      <c r="D146" s="89">
        <f>D145-D144</f>
        <v>0</v>
      </c>
      <c r="E146" s="89">
        <f>E145-E144</f>
        <v>0</v>
      </c>
      <c r="F146" s="89">
        <f>F145-F144</f>
        <v>0</v>
      </c>
      <c r="G146" s="89">
        <f>G145-G144</f>
        <v>0</v>
      </c>
    </row>
    <row r="147" spans="2:15" ht="15" customHeight="1">
      <c r="B147" s="87" t="s">
        <v>186</v>
      </c>
      <c r="C147" s="20" t="s">
        <v>187</v>
      </c>
      <c r="D147" s="90" t="e">
        <f>D146/D143</f>
        <v>#DIV/0!</v>
      </c>
      <c r="E147" s="90" t="e">
        <f>E146/E143</f>
        <v>#DIV/0!</v>
      </c>
      <c r="F147" s="90" t="e">
        <f>F146/F143</f>
        <v>#DIV/0!</v>
      </c>
      <c r="G147" s="90" t="e">
        <f>G146/G143</f>
        <v>#DIV/0!</v>
      </c>
    </row>
    <row r="148" spans="2:15" ht="15" customHeight="1">
      <c r="B148" s="87" t="s">
        <v>188</v>
      </c>
      <c r="C148" s="20" t="s">
        <v>187</v>
      </c>
      <c r="D148" s="90" t="e">
        <f>AVERAGEA(D147:E147)</f>
        <v>#DIV/0!</v>
      </c>
      <c r="E148" s="94"/>
      <c r="F148" s="90" t="e">
        <f>AVERAGEA(F147:G147)</f>
        <v>#DIV/0!</v>
      </c>
      <c r="G148" s="60"/>
    </row>
    <row r="149" spans="2:15" ht="15" customHeight="1">
      <c r="B149" s="87" t="s">
        <v>189</v>
      </c>
      <c r="C149" s="20" t="s">
        <v>190</v>
      </c>
      <c r="D149" s="91">
        <f>M62*10</f>
        <v>25</v>
      </c>
      <c r="E149" s="94"/>
      <c r="F149" s="94"/>
      <c r="G149" s="60"/>
      <c r="H149" s="60"/>
    </row>
    <row r="150" spans="2:15" ht="15" customHeight="1">
      <c r="B150" s="53" t="s">
        <v>191</v>
      </c>
      <c r="C150" s="18" t="s">
        <v>192</v>
      </c>
      <c r="D150" s="92" t="str">
        <f>(IF(ISBLANK(D145),"",IF(D148-F148&gt;0,(D148-F148)/D149*1000000,0)))</f>
        <v/>
      </c>
      <c r="E150" s="78"/>
      <c r="F150" s="78"/>
      <c r="G150" s="60"/>
      <c r="H150" s="60"/>
    </row>
    <row r="151" spans="2:15" ht="15" customHeight="1">
      <c r="B151" s="177" t="s">
        <v>191</v>
      </c>
      <c r="C151" s="151" t="s">
        <v>52</v>
      </c>
      <c r="D151" s="93" t="e">
        <f>D150/1000</f>
        <v>#VALUE!</v>
      </c>
      <c r="E151" s="78"/>
      <c r="F151" s="78"/>
      <c r="G151" s="60"/>
      <c r="H151" s="60"/>
    </row>
    <row r="152" spans="2:15" ht="12" customHeight="1">
      <c r="B152" s="185"/>
      <c r="D152" s="222"/>
      <c r="E152" s="78"/>
      <c r="F152" s="78"/>
      <c r="G152" s="60"/>
      <c r="H152" s="60"/>
    </row>
    <row r="153" spans="2:15" ht="15.95">
      <c r="B153" s="259" t="s">
        <v>193</v>
      </c>
      <c r="C153" s="260"/>
      <c r="D153" s="220" t="s">
        <v>178</v>
      </c>
      <c r="E153" s="220" t="s">
        <v>179</v>
      </c>
      <c r="F153" s="78"/>
    </row>
    <row r="154" spans="2:15">
      <c r="B154" s="8" t="s">
        <v>194</v>
      </c>
      <c r="C154" s="20" t="s">
        <v>190</v>
      </c>
      <c r="D154" s="88">
        <f>M62*10</f>
        <v>25</v>
      </c>
      <c r="E154" s="88">
        <f>M62*10</f>
        <v>25</v>
      </c>
      <c r="F154" s="78"/>
    </row>
    <row r="155" spans="2:15">
      <c r="B155" s="8" t="s">
        <v>195</v>
      </c>
      <c r="C155" s="20" t="s">
        <v>196</v>
      </c>
      <c r="D155" s="19" t="s">
        <v>197</v>
      </c>
      <c r="E155" s="19" t="s">
        <v>197</v>
      </c>
      <c r="F155" s="78"/>
    </row>
    <row r="156" spans="2:15" ht="17.100000000000001">
      <c r="B156" s="8" t="s">
        <v>198</v>
      </c>
      <c r="C156" s="20" t="s">
        <v>199</v>
      </c>
      <c r="D156" s="21"/>
      <c r="E156" s="21"/>
      <c r="F156" s="78"/>
    </row>
    <row r="157" spans="2:15" ht="27" customHeight="1">
      <c r="B157" s="8" t="s">
        <v>200</v>
      </c>
      <c r="C157" s="18" t="s">
        <v>201</v>
      </c>
      <c r="D157" s="209">
        <f>D156/D154</f>
        <v>0</v>
      </c>
      <c r="E157" s="209">
        <f>E156/E154</f>
        <v>0</v>
      </c>
      <c r="F157" s="78"/>
    </row>
    <row r="158" spans="2:15" ht="28.35" customHeight="1">
      <c r="B158" s="53" t="s">
        <v>200</v>
      </c>
      <c r="C158" s="18" t="s">
        <v>201</v>
      </c>
      <c r="D158" s="36">
        <f>AVERAGE(D157:E157)</f>
        <v>0</v>
      </c>
    </row>
    <row r="159" spans="2:15">
      <c r="B159" s="8" t="s">
        <v>202</v>
      </c>
      <c r="C159" s="18"/>
      <c r="D159" s="248" t="s">
        <v>17</v>
      </c>
      <c r="F159" s="30" t="s">
        <v>17</v>
      </c>
      <c r="G159" s="30" t="s">
        <v>18</v>
      </c>
    </row>
    <row r="160" spans="2:15">
      <c r="C160" s="5"/>
      <c r="D160"/>
      <c r="E160"/>
      <c r="F160"/>
      <c r="G160"/>
      <c r="H160"/>
      <c r="I160"/>
      <c r="J160"/>
      <c r="K160"/>
      <c r="L160"/>
      <c r="M160"/>
      <c r="N160"/>
      <c r="O160"/>
    </row>
    <row r="161" spans="2:15">
      <c r="B161" s="261" t="s">
        <v>203</v>
      </c>
      <c r="C161" s="261"/>
      <c r="D161" s="249" t="s">
        <v>204</v>
      </c>
      <c r="E161" s="249" t="s">
        <v>205</v>
      </c>
      <c r="F161"/>
    </row>
    <row r="162" spans="2:15">
      <c r="B162" s="1" t="s">
        <v>206</v>
      </c>
      <c r="C162" s="15" t="s">
        <v>207</v>
      </c>
      <c r="D162" s="250">
        <v>10</v>
      </c>
      <c r="E162" s="250">
        <v>10</v>
      </c>
      <c r="F162"/>
    </row>
    <row r="163" spans="2:15">
      <c r="B163" s="1" t="s">
        <v>208</v>
      </c>
      <c r="C163" s="15" t="s">
        <v>86</v>
      </c>
      <c r="D163" s="250">
        <v>5</v>
      </c>
      <c r="E163" s="250">
        <v>5</v>
      </c>
      <c r="F163"/>
      <c r="G163"/>
      <c r="H163"/>
      <c r="I163"/>
      <c r="J163"/>
      <c r="K163"/>
      <c r="L163"/>
      <c r="M163"/>
      <c r="N163"/>
      <c r="O163"/>
    </row>
    <row r="164" spans="2:15">
      <c r="B164" s="1" t="s">
        <v>209</v>
      </c>
      <c r="C164" s="15" t="s">
        <v>33</v>
      </c>
      <c r="D164" s="19"/>
      <c r="E164" s="19"/>
      <c r="F164" s="251"/>
      <c r="G164"/>
      <c r="H164"/>
      <c r="I164"/>
      <c r="J164"/>
      <c r="K164"/>
      <c r="L164"/>
      <c r="M164"/>
      <c r="N164"/>
      <c r="O164"/>
    </row>
    <row r="165" spans="2:15" ht="15.95">
      <c r="B165" s="22" t="s">
        <v>210</v>
      </c>
      <c r="C165" s="20" t="s">
        <v>121</v>
      </c>
      <c r="D165" s="15"/>
      <c r="E165" s="15"/>
      <c r="F165" s="252"/>
      <c r="G165"/>
      <c r="H165"/>
      <c r="I165"/>
      <c r="J165"/>
      <c r="K165"/>
      <c r="L165"/>
      <c r="M165"/>
      <c r="N165"/>
      <c r="O165"/>
    </row>
    <row r="166" spans="2:15">
      <c r="B166"/>
      <c r="E166"/>
      <c r="F166"/>
      <c r="G166"/>
      <c r="H166"/>
      <c r="I166"/>
      <c r="J166"/>
      <c r="K166"/>
      <c r="L166"/>
      <c r="M166"/>
      <c r="N166"/>
      <c r="O166"/>
    </row>
    <row r="167" spans="2:15">
      <c r="B167" s="262" t="s">
        <v>211</v>
      </c>
      <c r="C167" s="262"/>
      <c r="D167" s="262"/>
      <c r="G167" s="38"/>
      <c r="H167"/>
      <c r="I167"/>
      <c r="J167"/>
      <c r="K167"/>
      <c r="L167"/>
      <c r="M167"/>
      <c r="N167"/>
      <c r="O167"/>
    </row>
    <row r="168" spans="2:15" ht="15.95">
      <c r="B168" s="146" t="s">
        <v>212</v>
      </c>
      <c r="C168" s="20" t="s">
        <v>71</v>
      </c>
      <c r="D168" s="95" t="e">
        <f>SUM(F171:F178)</f>
        <v>#DIV/0!</v>
      </c>
      <c r="E168"/>
      <c r="F168"/>
      <c r="G168"/>
      <c r="H168"/>
      <c r="I168"/>
      <c r="J168"/>
      <c r="K168"/>
      <c r="L168"/>
      <c r="M168"/>
      <c r="N168"/>
      <c r="O168"/>
    </row>
    <row r="169" spans="2:15" ht="15.95">
      <c r="B169" s="146" t="s">
        <v>213</v>
      </c>
      <c r="C169" s="20" t="s">
        <v>71</v>
      </c>
      <c r="D169" s="95" t="e">
        <f>SUM(F171:F184)</f>
        <v>#DIV/0!</v>
      </c>
      <c r="E169"/>
      <c r="F169"/>
      <c r="G169"/>
      <c r="H169"/>
      <c r="I169"/>
      <c r="J169"/>
      <c r="K169"/>
      <c r="L169"/>
      <c r="M169"/>
      <c r="N169"/>
      <c r="O169"/>
    </row>
    <row r="170" spans="2:15">
      <c r="B170" s="253" t="s">
        <v>214</v>
      </c>
      <c r="C170" s="254"/>
      <c r="D170" s="249" t="s">
        <v>204</v>
      </c>
      <c r="E170" s="249" t="s">
        <v>205</v>
      </c>
      <c r="F170" s="249" t="s">
        <v>215</v>
      </c>
      <c r="G170"/>
      <c r="H170"/>
      <c r="I170"/>
      <c r="J170"/>
      <c r="K170"/>
      <c r="L170"/>
      <c r="M170"/>
      <c r="N170"/>
      <c r="O170"/>
    </row>
    <row r="171" spans="2:15">
      <c r="B171" s="8" t="s">
        <v>216</v>
      </c>
      <c r="C171" s="20" t="s">
        <v>71</v>
      </c>
      <c r="D171" s="15"/>
      <c r="E171" s="15"/>
      <c r="F171" s="255" t="e">
        <f>AVERAGE(D171:E171)</f>
        <v>#DIV/0!</v>
      </c>
    </row>
    <row r="172" spans="2:15">
      <c r="B172" s="8" t="s">
        <v>217</v>
      </c>
      <c r="C172" s="20" t="s">
        <v>71</v>
      </c>
      <c r="D172" s="15"/>
      <c r="E172" s="15"/>
      <c r="F172" s="255" t="e">
        <f t="shared" ref="F172:F184" si="6">AVERAGE(D172:E172)</f>
        <v>#DIV/0!</v>
      </c>
    </row>
    <row r="173" spans="2:15">
      <c r="B173" s="8" t="s">
        <v>218</v>
      </c>
      <c r="C173" s="20" t="s">
        <v>71</v>
      </c>
      <c r="D173" s="15"/>
      <c r="E173" s="15"/>
      <c r="F173" s="255" t="e">
        <f t="shared" si="6"/>
        <v>#DIV/0!</v>
      </c>
    </row>
    <row r="174" spans="2:15">
      <c r="B174" s="8" t="s">
        <v>219</v>
      </c>
      <c r="C174" s="20" t="s">
        <v>71</v>
      </c>
      <c r="D174" s="15"/>
      <c r="E174" s="15"/>
      <c r="F174" s="255" t="e">
        <f t="shared" si="6"/>
        <v>#DIV/0!</v>
      </c>
    </row>
    <row r="175" spans="2:15">
      <c r="B175" s="8" t="s">
        <v>220</v>
      </c>
      <c r="C175" s="20" t="s">
        <v>71</v>
      </c>
      <c r="D175" s="15"/>
      <c r="E175" s="15"/>
      <c r="F175" s="255" t="e">
        <f t="shared" si="6"/>
        <v>#DIV/0!</v>
      </c>
    </row>
    <row r="176" spans="2:15">
      <c r="B176" s="8" t="s">
        <v>221</v>
      </c>
      <c r="C176" s="20" t="s">
        <v>71</v>
      </c>
      <c r="D176" s="15"/>
      <c r="E176" s="15"/>
      <c r="F176" s="255" t="e">
        <f t="shared" si="6"/>
        <v>#DIV/0!</v>
      </c>
    </row>
    <row r="177" spans="2:9">
      <c r="B177" s="8" t="s">
        <v>222</v>
      </c>
      <c r="C177" s="20" t="s">
        <v>71</v>
      </c>
      <c r="D177" s="15"/>
      <c r="E177" s="15"/>
      <c r="F177" s="255" t="e">
        <f t="shared" si="6"/>
        <v>#DIV/0!</v>
      </c>
    </row>
    <row r="178" spans="2:9">
      <c r="B178" s="8" t="s">
        <v>223</v>
      </c>
      <c r="C178" s="20" t="s">
        <v>71</v>
      </c>
      <c r="D178" s="15"/>
      <c r="E178" s="15"/>
      <c r="F178" s="255" t="e">
        <f t="shared" si="6"/>
        <v>#DIV/0!</v>
      </c>
    </row>
    <row r="179" spans="2:9">
      <c r="B179" s="8" t="s">
        <v>224</v>
      </c>
      <c r="C179" s="20" t="s">
        <v>71</v>
      </c>
      <c r="D179" s="15"/>
      <c r="E179" s="15"/>
      <c r="F179" s="255" t="e">
        <f t="shared" si="6"/>
        <v>#DIV/0!</v>
      </c>
    </row>
    <row r="180" spans="2:9">
      <c r="B180" s="8" t="s">
        <v>225</v>
      </c>
      <c r="C180" s="20" t="s">
        <v>71</v>
      </c>
      <c r="D180" s="15"/>
      <c r="E180" s="15"/>
      <c r="F180" s="255" t="e">
        <f t="shared" si="6"/>
        <v>#DIV/0!</v>
      </c>
    </row>
    <row r="181" spans="2:9">
      <c r="B181" s="8" t="s">
        <v>226</v>
      </c>
      <c r="C181" s="20" t="s">
        <v>71</v>
      </c>
      <c r="D181" s="15"/>
      <c r="E181" s="15"/>
      <c r="F181" s="255" t="e">
        <f t="shared" si="6"/>
        <v>#DIV/0!</v>
      </c>
    </row>
    <row r="182" spans="2:9">
      <c r="B182" s="8" t="s">
        <v>227</v>
      </c>
      <c r="C182" s="20" t="s">
        <v>71</v>
      </c>
      <c r="D182" s="15"/>
      <c r="E182" s="15"/>
      <c r="F182" s="255" t="e">
        <f t="shared" si="6"/>
        <v>#DIV/0!</v>
      </c>
    </row>
    <row r="183" spans="2:9">
      <c r="B183" s="8" t="s">
        <v>228</v>
      </c>
      <c r="C183" s="20" t="s">
        <v>71</v>
      </c>
      <c r="D183" s="15"/>
      <c r="E183" s="15"/>
      <c r="F183" s="255" t="e">
        <f t="shared" si="6"/>
        <v>#DIV/0!</v>
      </c>
    </row>
    <row r="184" spans="2:9">
      <c r="B184" s="8" t="s">
        <v>229</v>
      </c>
      <c r="C184" s="20" t="s">
        <v>71</v>
      </c>
      <c r="D184" s="15"/>
      <c r="E184" s="15"/>
      <c r="F184" s="255" t="e">
        <f t="shared" si="6"/>
        <v>#DIV/0!</v>
      </c>
    </row>
    <row r="189" spans="2:9">
      <c r="I189" s="10" t="s">
        <v>230</v>
      </c>
    </row>
    <row r="196" spans="2:8">
      <c r="B196" s="256"/>
      <c r="C196" s="256"/>
      <c r="D196" s="257"/>
      <c r="E196" s="257"/>
      <c r="F196" s="257"/>
      <c r="G196" s="257"/>
      <c r="H196" s="257"/>
    </row>
    <row r="197" spans="2:8">
      <c r="C197" s="252"/>
      <c r="D197" s="251"/>
      <c r="E197" s="251"/>
      <c r="F197" s="251"/>
      <c r="G197" s="251"/>
      <c r="H197" s="251"/>
    </row>
    <row r="198" spans="2:8">
      <c r="B198" s="9"/>
      <c r="D198" s="252"/>
      <c r="E198" s="252"/>
      <c r="F198" s="252"/>
      <c r="G198" s="252"/>
      <c r="H198" s="252"/>
    </row>
    <row r="199" spans="2:8">
      <c r="B199" s="9"/>
      <c r="D199" s="252"/>
      <c r="E199" s="252"/>
      <c r="F199" s="252"/>
      <c r="G199" s="252"/>
      <c r="H199" s="252"/>
    </row>
    <row r="200" spans="2:8">
      <c r="B200" s="256"/>
      <c r="C200" s="256"/>
      <c r="D200" s="257"/>
      <c r="E200" s="257"/>
      <c r="F200" s="257"/>
      <c r="G200" s="257"/>
      <c r="H200" s="257"/>
    </row>
    <row r="201" spans="2:8">
      <c r="C201" s="252"/>
      <c r="D201" s="251"/>
      <c r="E201" s="251"/>
      <c r="F201" s="251"/>
      <c r="G201" s="251"/>
      <c r="H201" s="251"/>
    </row>
    <row r="202" spans="2:8">
      <c r="B202" s="9"/>
      <c r="D202" s="252"/>
      <c r="E202" s="252"/>
      <c r="F202" s="252"/>
      <c r="G202" s="252"/>
      <c r="H202" s="252"/>
    </row>
    <row r="203" spans="2:8">
      <c r="B203" s="9"/>
      <c r="D203" s="252"/>
      <c r="E203" s="252"/>
      <c r="F203" s="252"/>
      <c r="G203" s="252"/>
      <c r="H203" s="252"/>
    </row>
  </sheetData>
  <customSheetViews>
    <customSheetView guid="{A35FDF10-E4D3-BA4B-B0E9-1D3267C557ED}">
      <pane ySplit="10" topLeftCell="A165" activePane="bottomLeft" state="frozen"/>
      <selection pane="bottomLeft" activeCell="H168" sqref="H168:H169"/>
      <pageMargins left="0" right="0" top="0" bottom="0" header="0" footer="0"/>
      <pageSetup paperSize="9" orientation="portrait" r:id="rId1"/>
    </customSheetView>
    <customSheetView guid="{CF32832F-96AB-F24B-95EF-A13363AE7304}">
      <pane ySplit="10" topLeftCell="A167" activePane="bottomLeft" state="frozen"/>
      <selection pane="bottomLeft" activeCell="B2" sqref="B2:I2"/>
      <pageMargins left="0" right="0" top="0" bottom="0" header="0" footer="0"/>
      <pageSetup paperSize="9" orientation="portrait" r:id="rId2"/>
    </customSheetView>
    <customSheetView guid="{421149ED-C3D5-4EBD-A6D0-057EC772335F}">
      <pane ySplit="10" topLeftCell="A22" activePane="bottomLeft" state="frozen"/>
      <selection pane="bottomLeft" activeCell="C7" sqref="C7"/>
      <pageMargins left="0" right="0" top="0" bottom="0" header="0" footer="0"/>
      <pageSetup paperSize="9" orientation="portrait" r:id="rId3"/>
    </customSheetView>
  </customSheetViews>
  <mergeCells count="24">
    <mergeCell ref="B134:D134"/>
    <mergeCell ref="B137:D137"/>
    <mergeCell ref="B142:C142"/>
    <mergeCell ref="B1:I1"/>
    <mergeCell ref="B2:I2"/>
    <mergeCell ref="B29:D29"/>
    <mergeCell ref="B35:D35"/>
    <mergeCell ref="E78:G78"/>
    <mergeCell ref="B153:C153"/>
    <mergeCell ref="B161:C161"/>
    <mergeCell ref="B167:D167"/>
    <mergeCell ref="B41:D41"/>
    <mergeCell ref="B46:D46"/>
    <mergeCell ref="B66:B67"/>
    <mergeCell ref="B78:D78"/>
    <mergeCell ref="B86:D86"/>
    <mergeCell ref="B87:D88"/>
    <mergeCell ref="B104:D104"/>
    <mergeCell ref="B110:D110"/>
    <mergeCell ref="B113:D113"/>
    <mergeCell ref="B90:D90"/>
    <mergeCell ref="B100:D100"/>
    <mergeCell ref="B118:D118"/>
    <mergeCell ref="B128:D128"/>
  </mergeCells>
  <dataValidations count="12">
    <dataValidation type="list" allowBlank="1" showInputMessage="1" showErrorMessage="1" sqref="D82" xr:uid="{02645210-61C3-4B7C-A5F0-98D5EBEA102F}">
      <formula1>$F$82:$G$82</formula1>
    </dataValidation>
    <dataValidation type="list" allowBlank="1" showInputMessage="1" showErrorMessage="1" sqref="D81" xr:uid="{A4B9F6CB-9290-46C1-80DF-CA0FB9FA784B}">
      <formula1>$F$81:$G$81</formula1>
    </dataValidation>
    <dataValidation type="list" allowBlank="1" showInputMessage="1" showErrorMessage="1" sqref="D115 D139" xr:uid="{51CEAC22-3020-4060-8658-FF17372D3EAB}">
      <formula1>$F$115:$I$115</formula1>
    </dataValidation>
    <dataValidation type="list" allowBlank="1" showInputMessage="1" showErrorMessage="1" sqref="D112 D136" xr:uid="{F7806BDA-A2B7-4DA2-93A2-9F6184E7E831}">
      <formula1>$F$112:$H$112</formula1>
    </dataValidation>
    <dataValidation type="list" allowBlank="1" showInputMessage="1" showErrorMessage="1" sqref="D114 D138" xr:uid="{853FDD51-F1E8-466C-A0C9-AF719777DD36}">
      <formula1>$F$114:$I$114</formula1>
    </dataValidation>
    <dataValidation type="list" allowBlank="1" showInputMessage="1" showErrorMessage="1" sqref="D111" xr:uid="{0A577782-A059-4859-A8F4-0C00F80FBB13}">
      <formula1>$F$111:$H$111</formula1>
    </dataValidation>
    <dataValidation type="list" allowBlank="1" showInputMessage="1" showErrorMessage="1" sqref="D135" xr:uid="{3D254B90-1FA5-4B96-B2B4-6479E76D6DD1}">
      <formula1>$F$135:$H$135</formula1>
    </dataValidation>
    <dataValidation type="list" allowBlank="1" showInputMessage="1" showErrorMessage="1" sqref="D159" xr:uid="{E66A2917-51F8-40A7-9911-1BA74E71636E}">
      <formula1>$F$159:$G$159</formula1>
    </dataValidation>
    <dataValidation type="list" allowBlank="1" showInputMessage="1" showErrorMessage="1" sqref="D22" xr:uid="{B95E01EB-2FA4-4760-A138-3ECCA98753EF}">
      <formula1>$G$22:$H$22</formula1>
    </dataValidation>
    <dataValidation type="list" allowBlank="1" showInputMessage="1" showErrorMessage="1" sqref="D25" xr:uid="{18EBA7F0-CFE4-46F1-95D9-66711D0C81FE}">
      <formula1>$G$25:$H$25</formula1>
    </dataValidation>
    <dataValidation type="list" allowBlank="1" showInputMessage="1" showErrorMessage="1" sqref="D20" xr:uid="{AFEBEBFE-85C1-4B0F-AA23-03670DFF1C52}">
      <formula1>$G$20:$H$20</formula1>
    </dataValidation>
    <dataValidation type="list" allowBlank="1" showInputMessage="1" showErrorMessage="1" sqref="D21 D23" xr:uid="{93CD157F-2C0E-4E7B-B1FE-66057AC64EE3}">
      <formula1>$G$21:$H$21</formula1>
    </dataValidation>
  </dataValidations>
  <hyperlinks>
    <hyperlink ref="D31" location="'RC Tree_sample name '!A1" display="Click to go to reject charaterisation tree" xr:uid="{ABBD27A2-69A9-4FCF-80C4-7ABE20F759D9}"/>
    <hyperlink ref="D126" location="'RC Tree_sample name '!A1" display="Click to go to reject charaterisation tree" xr:uid="{E5DEAF06-6DCC-4FD5-8EDB-6D841CBDE19A}"/>
    <hyperlink ref="D98" location="'RC Tree_sample name '!A1" display="Click to go to reject charaterisation tree" xr:uid="{99F59F94-0CEB-4F74-9B31-3332DA9E93B4}"/>
    <hyperlink ref="D37" location="'RC Tree_sample name '!A1" display="Click to go to reject charaterisation tree" xr:uid="{3A002502-A781-4E27-9EEE-64658C6BB333}"/>
  </hyperlinks>
  <pageMargins left="0.7" right="0.7" top="0.78740157499999996" bottom="0.78740157499999996" header="0.3" footer="0.3"/>
  <pageSetup paperSize="9" orientation="portrait" r:id="rId4"/>
  <drawing r:id="rId5"/>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FA11CD-E0FF-4FA4-B0B4-197990B7E139}">
  <dimension ref="A1:AK133"/>
  <sheetViews>
    <sheetView topLeftCell="A31" workbookViewId="0">
      <selection activeCell="J60" sqref="J60:K60"/>
    </sheetView>
  </sheetViews>
  <sheetFormatPr defaultColWidth="8.7109375" defaultRowHeight="15" customHeight="1"/>
  <cols>
    <col min="1" max="1" width="28.140625" style="96" bestFit="1" customWidth="1"/>
    <col min="2" max="2" width="11.7109375" style="96" bestFit="1" customWidth="1"/>
    <col min="3" max="9" width="8.7109375" style="96"/>
    <col min="10" max="10" width="12.42578125" style="96" bestFit="1" customWidth="1"/>
    <col min="11" max="32" width="8.7109375" style="96"/>
    <col min="33" max="33" width="17.42578125" style="96" bestFit="1" customWidth="1"/>
    <col min="34" max="34" width="186.140625" style="96" bestFit="1" customWidth="1"/>
    <col min="35" max="16384" width="8.7109375" style="96"/>
  </cols>
  <sheetData>
    <row r="1" spans="1:37" s="99" customFormat="1" ht="20.100000000000001" customHeight="1" thickBot="1">
      <c r="B1" s="100" t="s">
        <v>231</v>
      </c>
      <c r="C1" s="100"/>
      <c r="D1" s="100"/>
      <c r="E1" s="100"/>
      <c r="F1" s="100"/>
      <c r="G1" s="100"/>
      <c r="H1" s="100"/>
      <c r="I1" s="100"/>
      <c r="J1" s="100"/>
      <c r="L1" s="101" t="s">
        <v>232</v>
      </c>
      <c r="M1" s="101"/>
      <c r="N1" s="101"/>
      <c r="O1" s="101"/>
      <c r="P1" s="101"/>
      <c r="Q1" s="101"/>
      <c r="R1" s="101"/>
      <c r="T1" s="102" t="s">
        <v>233</v>
      </c>
      <c r="U1" s="102"/>
      <c r="V1" s="102"/>
      <c r="W1" s="102"/>
      <c r="X1" s="102"/>
      <c r="Y1" s="102"/>
      <c r="Z1" s="102"/>
      <c r="AA1" s="102"/>
      <c r="AB1" s="102"/>
      <c r="AD1" s="102" t="s">
        <v>234</v>
      </c>
      <c r="AE1" s="102"/>
      <c r="AG1" s="103" t="s">
        <v>235</v>
      </c>
      <c r="AH1" s="104" t="s">
        <v>236</v>
      </c>
      <c r="AI1" s="96"/>
    </row>
    <row r="2" spans="1:37" s="105" customFormat="1" ht="15" customHeight="1" thickBot="1">
      <c r="B2" s="106" t="s">
        <v>237</v>
      </c>
      <c r="C2" s="106" t="s">
        <v>238</v>
      </c>
      <c r="D2" s="106" t="s">
        <v>239</v>
      </c>
      <c r="E2" s="106" t="s">
        <v>240</v>
      </c>
      <c r="F2" s="107" t="s">
        <v>241</v>
      </c>
      <c r="G2" s="107" t="s">
        <v>242</v>
      </c>
      <c r="H2" s="107" t="s">
        <v>243</v>
      </c>
      <c r="I2" s="107" t="s">
        <v>244</v>
      </c>
      <c r="J2" s="107" t="s">
        <v>245</v>
      </c>
      <c r="L2" s="108" t="s">
        <v>246</v>
      </c>
      <c r="M2" s="108" t="s">
        <v>247</v>
      </c>
      <c r="N2" s="109" t="s">
        <v>248</v>
      </c>
      <c r="O2" s="109"/>
      <c r="P2" s="109"/>
      <c r="Q2" s="109" t="s">
        <v>244</v>
      </c>
      <c r="R2" s="109" t="s">
        <v>245</v>
      </c>
      <c r="T2" s="110" t="s">
        <v>237</v>
      </c>
      <c r="U2" s="110" t="s">
        <v>238</v>
      </c>
      <c r="V2" s="110" t="s">
        <v>239</v>
      </c>
      <c r="W2" s="110" t="s">
        <v>240</v>
      </c>
      <c r="X2" s="107" t="s">
        <v>241</v>
      </c>
      <c r="Y2" s="107" t="s">
        <v>242</v>
      </c>
      <c r="Z2" s="107" t="s">
        <v>243</v>
      </c>
      <c r="AA2" s="107"/>
      <c r="AB2" s="107" t="s">
        <v>245</v>
      </c>
      <c r="AD2" s="111" t="s">
        <v>249</v>
      </c>
      <c r="AE2" s="112" t="s">
        <v>233</v>
      </c>
      <c r="AG2" s="103" t="s">
        <v>250</v>
      </c>
      <c r="AH2" s="104" t="s">
        <v>251</v>
      </c>
      <c r="AI2" s="96"/>
    </row>
    <row r="3" spans="1:37" s="103" customFormat="1" ht="15" customHeight="1">
      <c r="B3" s="113"/>
      <c r="C3" s="113"/>
      <c r="D3" s="113"/>
      <c r="E3" s="113"/>
      <c r="F3" s="113"/>
      <c r="G3" s="113"/>
      <c r="H3" s="113"/>
      <c r="I3" s="113"/>
      <c r="J3" s="113"/>
      <c r="L3" s="114"/>
      <c r="M3" s="114"/>
      <c r="N3" s="114"/>
      <c r="O3" s="114"/>
      <c r="P3" s="114"/>
      <c r="Q3" s="114"/>
      <c r="R3" s="114"/>
      <c r="T3" s="113"/>
      <c r="U3" s="113"/>
      <c r="V3" s="113"/>
      <c r="W3" s="113"/>
      <c r="X3" s="113"/>
      <c r="Y3" s="113"/>
      <c r="Z3" s="113"/>
      <c r="AA3" s="113"/>
      <c r="AB3" s="113"/>
      <c r="AD3" s="115">
        <v>1</v>
      </c>
      <c r="AE3" s="115">
        <v>0</v>
      </c>
      <c r="AG3" s="103" t="s">
        <v>252</v>
      </c>
      <c r="AH3" s="104" t="s">
        <v>253</v>
      </c>
      <c r="AI3" s="96"/>
    </row>
    <row r="4" spans="1:37" ht="18" customHeight="1">
      <c r="A4" s="116" t="s">
        <v>254</v>
      </c>
      <c r="B4" s="117"/>
      <c r="C4" s="117"/>
      <c r="D4" s="117"/>
      <c r="E4" s="117"/>
      <c r="F4" s="96">
        <v>95</v>
      </c>
      <c r="G4" s="117">
        <v>85</v>
      </c>
      <c r="H4" s="117">
        <v>80</v>
      </c>
      <c r="I4" s="117">
        <v>4</v>
      </c>
      <c r="J4" s="117">
        <v>2</v>
      </c>
      <c r="K4" s="118"/>
      <c r="L4" s="119"/>
      <c r="M4" s="119"/>
      <c r="N4" s="119">
        <v>100</v>
      </c>
      <c r="O4" s="119"/>
      <c r="P4" s="119"/>
      <c r="Q4" s="119">
        <v>1</v>
      </c>
      <c r="R4" s="119">
        <v>1</v>
      </c>
      <c r="S4" s="118"/>
      <c r="T4" s="115">
        <v>50</v>
      </c>
      <c r="U4" s="115"/>
      <c r="V4" s="115">
        <v>45</v>
      </c>
      <c r="W4" s="115"/>
      <c r="X4" s="115">
        <v>100</v>
      </c>
      <c r="Y4" s="115">
        <v>90</v>
      </c>
      <c r="Z4" s="115">
        <v>45</v>
      </c>
      <c r="AA4" s="115"/>
      <c r="AB4" s="115">
        <v>0</v>
      </c>
      <c r="AD4" s="115">
        <v>2</v>
      </c>
      <c r="AE4" s="115">
        <v>-5</v>
      </c>
      <c r="AG4" s="103" t="s">
        <v>255</v>
      </c>
      <c r="AH4" s="104" t="s">
        <v>256</v>
      </c>
    </row>
    <row r="5" spans="1:37" ht="18" customHeight="1">
      <c r="A5" s="116"/>
      <c r="B5" s="120"/>
      <c r="C5" s="120"/>
      <c r="D5" s="120"/>
      <c r="E5" s="120"/>
      <c r="F5" s="120"/>
      <c r="G5" s="120"/>
      <c r="H5" s="120"/>
      <c r="I5" s="120"/>
      <c r="J5" s="120"/>
      <c r="K5" s="118"/>
      <c r="L5" s="120"/>
      <c r="M5" s="120"/>
      <c r="N5" s="120"/>
      <c r="O5" s="120"/>
      <c r="P5" s="120"/>
      <c r="Q5" s="120"/>
      <c r="R5" s="120"/>
      <c r="S5" s="118"/>
      <c r="T5" s="121"/>
      <c r="U5" s="121"/>
      <c r="V5" s="121"/>
      <c r="W5" s="121"/>
      <c r="X5" s="121"/>
      <c r="Y5" s="121"/>
      <c r="Z5" s="121"/>
      <c r="AA5" s="121"/>
      <c r="AB5" s="121"/>
      <c r="AD5" s="115">
        <v>3</v>
      </c>
      <c r="AE5" s="115">
        <v>-15</v>
      </c>
      <c r="AG5" s="103" t="s">
        <v>257</v>
      </c>
      <c r="AH5" s="104" t="s">
        <v>258</v>
      </c>
      <c r="AJ5" s="97"/>
      <c r="AK5" s="98"/>
    </row>
    <row r="6" spans="1:37" ht="18" customHeight="1">
      <c r="A6" s="116"/>
      <c r="B6" s="120"/>
      <c r="C6" s="120"/>
      <c r="D6" s="120"/>
      <c r="E6" s="120"/>
      <c r="F6" s="120"/>
      <c r="G6" s="120"/>
      <c r="H6" s="120"/>
      <c r="I6" s="120"/>
      <c r="J6" s="120"/>
      <c r="K6" s="118"/>
      <c r="L6" s="120"/>
      <c r="M6" s="120"/>
      <c r="N6" s="120"/>
      <c r="O6" s="120"/>
      <c r="P6" s="120"/>
      <c r="Q6" s="120"/>
      <c r="R6" s="120"/>
      <c r="S6" s="118"/>
      <c r="T6" s="121"/>
      <c r="U6" s="121"/>
      <c r="V6" s="121"/>
      <c r="W6" s="121"/>
      <c r="X6" s="121"/>
      <c r="Y6" s="121"/>
      <c r="Z6" s="121"/>
      <c r="AA6" s="121"/>
      <c r="AB6" s="121"/>
      <c r="AD6" s="115">
        <v>4</v>
      </c>
      <c r="AE6" s="115">
        <v>-30</v>
      </c>
    </row>
    <row r="7" spans="1:37" ht="18" customHeight="1">
      <c r="A7" s="116"/>
      <c r="B7" s="120"/>
      <c r="C7" s="120"/>
      <c r="D7" s="120"/>
      <c r="E7" s="120"/>
      <c r="F7" s="120"/>
      <c r="G7" s="120"/>
      <c r="H7" s="120"/>
      <c r="I7" s="120"/>
      <c r="J7" s="120"/>
      <c r="K7" s="118"/>
      <c r="L7" s="120"/>
      <c r="M7" s="120"/>
      <c r="N7" s="120"/>
      <c r="O7" s="120"/>
      <c r="P7" s="120"/>
      <c r="Q7" s="120"/>
      <c r="R7" s="120"/>
      <c r="S7" s="118"/>
      <c r="T7" s="121"/>
      <c r="U7" s="121"/>
      <c r="V7" s="121"/>
      <c r="W7" s="121"/>
      <c r="X7" s="121"/>
      <c r="Y7" s="121"/>
      <c r="Z7" s="121"/>
      <c r="AA7" s="121"/>
      <c r="AB7" s="121"/>
    </row>
    <row r="8" spans="1:37" ht="18" customHeight="1">
      <c r="A8" s="116"/>
      <c r="B8" s="120"/>
      <c r="C8" s="120"/>
      <c r="D8" s="120"/>
      <c r="E8" s="120"/>
      <c r="F8" s="120"/>
      <c r="G8" s="120"/>
      <c r="H8" s="120"/>
      <c r="I8" s="120"/>
      <c r="J8" s="120"/>
      <c r="K8" s="118"/>
      <c r="L8" s="120"/>
      <c r="M8" s="120"/>
      <c r="N8" s="120"/>
      <c r="O8" s="120"/>
      <c r="P8" s="120"/>
      <c r="Q8" s="120"/>
      <c r="R8" s="120"/>
      <c r="S8" s="118"/>
      <c r="T8" s="121"/>
      <c r="U8" s="121"/>
      <c r="V8" s="121"/>
      <c r="W8" s="121"/>
      <c r="X8" s="121"/>
      <c r="Y8" s="121"/>
      <c r="Z8" s="121"/>
      <c r="AA8" s="121"/>
      <c r="AB8" s="121"/>
      <c r="AG8" s="97" t="s">
        <v>259</v>
      </c>
      <c r="AH8" s="122" t="s">
        <v>260</v>
      </c>
    </row>
    <row r="9" spans="1:37" ht="15" customHeight="1">
      <c r="AG9" s="97" t="s">
        <v>261</v>
      </c>
      <c r="AH9" s="122" t="s">
        <v>262</v>
      </c>
    </row>
    <row r="10" spans="1:37" ht="15" customHeight="1">
      <c r="AG10" s="97" t="s">
        <v>263</v>
      </c>
      <c r="AH10" s="122" t="s">
        <v>264</v>
      </c>
    </row>
    <row r="11" spans="1:37" ht="15" customHeight="1">
      <c r="AG11" s="97" t="s">
        <v>265</v>
      </c>
      <c r="AH11" s="123" t="s">
        <v>266</v>
      </c>
    </row>
    <row r="14" spans="1:37" ht="15" customHeight="1">
      <c r="AG14" s="96" t="s">
        <v>259</v>
      </c>
      <c r="AH14" s="96" t="s">
        <v>267</v>
      </c>
    </row>
    <row r="15" spans="1:37" ht="15" customHeight="1">
      <c r="AG15" s="96" t="s">
        <v>268</v>
      </c>
      <c r="AH15" s="96" t="s">
        <v>269</v>
      </c>
    </row>
    <row r="16" spans="1:37" ht="15" customHeight="1">
      <c r="AG16" s="96" t="s">
        <v>270</v>
      </c>
      <c r="AH16" s="96" t="s">
        <v>271</v>
      </c>
    </row>
    <row r="53" spans="1:29" ht="15" customHeight="1" thickBot="1"/>
    <row r="54" spans="1:29" s="124" customFormat="1" ht="15" customHeight="1" thickTop="1"/>
    <row r="55" spans="1:29" ht="15" customHeight="1">
      <c r="A55" s="125" t="s">
        <v>272</v>
      </c>
      <c r="B55" s="126" t="s">
        <v>254</v>
      </c>
      <c r="C55" s="127"/>
      <c r="D55" s="127"/>
      <c r="E55" s="127"/>
      <c r="F55" s="127"/>
      <c r="G55" s="127"/>
      <c r="AC55" s="103" t="s">
        <v>273</v>
      </c>
    </row>
    <row r="56" spans="1:29" ht="15" customHeight="1">
      <c r="A56" s="125" t="s">
        <v>274</v>
      </c>
      <c r="B56" s="120">
        <f>SUMIF($A$4:$A$8,B55,B4:B8)</f>
        <v>0</v>
      </c>
      <c r="C56" s="120">
        <f>SUMIF($A$4:$A$8,B55,C4:C8)</f>
        <v>0</v>
      </c>
      <c r="D56" s="120">
        <f>SUMIF($A$4:$A$8,B55,D4:D8)</f>
        <v>0</v>
      </c>
      <c r="E56" s="120">
        <f>SUMIF($A$4:$A$8,B55,E4:E8)</f>
        <v>0</v>
      </c>
      <c r="F56" s="120">
        <f>SUMIF($A$4:$A$8,B55,F4:F8)</f>
        <v>95</v>
      </c>
      <c r="G56" s="120">
        <f>SUMIF($A$4:$A$8,B55,G4:G8)</f>
        <v>85</v>
      </c>
      <c r="H56" s="120">
        <f>SUMIF($A$4:$A$8,B55,H4:H8)</f>
        <v>80</v>
      </c>
      <c r="I56" s="120">
        <f>SUMIF($A$4:$A$8,B55,I4:I8)</f>
        <v>4</v>
      </c>
      <c r="J56" s="120">
        <f>SUMIF($A$4:$A$8,B55,J4:J8)</f>
        <v>2</v>
      </c>
      <c r="K56" s="128"/>
      <c r="L56" s="120">
        <f>SUMIF($A$4:$A$8,B55,L4:L8)</f>
        <v>0</v>
      </c>
      <c r="M56" s="120">
        <f>SUMIF($A$4:$A$8,B55,M4:M8)</f>
        <v>0</v>
      </c>
      <c r="N56" s="120">
        <f>SUMIF($A$4:$A$8,B55,N4:N8)</f>
        <v>100</v>
      </c>
      <c r="O56" s="120">
        <f>SUMIF($A$4:$A$8,B55,O4:O8)</f>
        <v>0</v>
      </c>
      <c r="P56" s="120">
        <f>SUMIF($A$4:$A$8,B55,P4:P8)</f>
        <v>0</v>
      </c>
      <c r="Q56" s="120">
        <f>SUMIF($A$4:$A$8,B55,Q4:Q8)</f>
        <v>1</v>
      </c>
      <c r="R56" s="120">
        <f>SUMIF($A$4:$A$8,B55,R4:R8)</f>
        <v>1</v>
      </c>
      <c r="S56" s="118"/>
      <c r="T56" s="121">
        <f>SUMIF($A$4:$A$8,B55,T4:T8)</f>
        <v>50</v>
      </c>
      <c r="U56" s="121">
        <f>SUMIF($A$4:$A$8,B55,U4:U8)</f>
        <v>0</v>
      </c>
      <c r="V56" s="121">
        <f>SUMIF($A$4:$A$8,B55,V4:V8)</f>
        <v>45</v>
      </c>
      <c r="W56" s="121">
        <f>SUMIF($A$4:$A$8,B55,W4:W8)</f>
        <v>0</v>
      </c>
      <c r="X56" s="121">
        <f>SUMIF($A$4:$A$8,B55,X4:X8)</f>
        <v>100</v>
      </c>
      <c r="Y56" s="121">
        <f>SUMIF($A$4:$A$8,B55,Y4:Y8)</f>
        <v>90</v>
      </c>
      <c r="Z56" s="121">
        <f>SUMIF($A$4:$A$8,B55,Z4:Z8)</f>
        <v>45</v>
      </c>
      <c r="AA56" s="121"/>
      <c r="AB56" s="121">
        <f t="shared" ref="AB56" si="0">SUMIF($A$4:$A$8,Test,AB4:AB8)</f>
        <v>0</v>
      </c>
      <c r="AC56" s="129">
        <f>SUM(T56:AB56)-U56-W56</f>
        <v>330</v>
      </c>
    </row>
    <row r="58" spans="1:29" s="98" customFormat="1" ht="15" customHeight="1">
      <c r="B58" s="130" t="s">
        <v>246</v>
      </c>
      <c r="C58" s="130" t="s">
        <v>247</v>
      </c>
      <c r="D58" s="130" t="s">
        <v>275</v>
      </c>
      <c r="E58" s="131"/>
      <c r="F58" s="130"/>
      <c r="G58" s="130" t="s">
        <v>244</v>
      </c>
      <c r="H58" s="130" t="s">
        <v>245</v>
      </c>
      <c r="I58" s="130" t="s">
        <v>98</v>
      </c>
      <c r="O58" s="96"/>
      <c r="S58" s="96"/>
    </row>
    <row r="59" spans="1:29" ht="15" customHeight="1">
      <c r="A59" s="125" t="s">
        <v>276</v>
      </c>
      <c r="B59" s="132" t="e">
        <f>#REF!</f>
        <v>#REF!</v>
      </c>
      <c r="C59" s="132" t="e">
        <f>#REF!</f>
        <v>#REF!</v>
      </c>
      <c r="D59" s="133" t="e">
        <f>(100-($B$59+2*$C$59*($V$4/$X$4)))</f>
        <v>#REF!</v>
      </c>
      <c r="E59" s="134"/>
      <c r="F59" s="120"/>
      <c r="G59" s="120" t="e">
        <f>#REF!</f>
        <v>#REF!</v>
      </c>
      <c r="H59" s="120" t="e">
        <f>#REF!</f>
        <v>#REF!</v>
      </c>
      <c r="I59" s="135"/>
      <c r="M59" s="96" t="s">
        <v>277</v>
      </c>
      <c r="P59" s="96" t="s">
        <v>278</v>
      </c>
    </row>
    <row r="60" spans="1:29" ht="15" customHeight="1">
      <c r="A60" s="125" t="s">
        <v>279</v>
      </c>
      <c r="B60" s="120"/>
      <c r="C60" s="120"/>
      <c r="D60" s="120" t="e">
        <f>IF($D$59&gt;=$F$56,($X$56-$Y$56)/(100-$F$56)*$D$59+$X$56-($X$56-$Y$56)/(100-$F$56)*100,IF($D$59&gt;=$G$56,($Y$56-$Z$56)/($F$56-$G$56)*$D$59+$Y$56-($Y$56-$Z$56)/($F$56-$G$56)*$F$56,($Z$56)/($G$56-$H$56)*$D$59+$Z$56-($Z$56)/($G$56-$H$56)*$G$56))</f>
        <v>#REF!</v>
      </c>
      <c r="E60" s="120"/>
      <c r="F60" s="120"/>
      <c r="G60" s="120" t="e">
        <f>VLOOKUP(G59,AD3:AE6,2)</f>
        <v>#REF!</v>
      </c>
      <c r="H60" s="120" t="e">
        <f>IF(H59&gt;J56,"KO",0)</f>
        <v>#REF!</v>
      </c>
      <c r="I60" s="136" t="e">
        <f>IF(H60="KO",MIN(-1,SUM(B60:G60)),SUM(B60:H60))</f>
        <v>#REF!</v>
      </c>
      <c r="M60" s="98"/>
    </row>
    <row r="61" spans="1:29" ht="15" customHeight="1">
      <c r="A61" s="125" t="s">
        <v>280</v>
      </c>
      <c r="B61" s="137"/>
      <c r="C61" s="137"/>
      <c r="D61" s="137" t="e">
        <f>ROUND(IF(D60&gt;X56,X56,IF(D60&lt;-X56,-X56,D60)),0)</f>
        <v>#REF!</v>
      </c>
      <c r="E61" s="137"/>
      <c r="F61" s="137"/>
      <c r="G61" s="120" t="e">
        <f>G60</f>
        <v>#REF!</v>
      </c>
      <c r="H61" s="137" t="e">
        <f>H60</f>
        <v>#REF!</v>
      </c>
      <c r="I61" s="136" t="e">
        <f>IF(H61="KO",MIN(-1,MAX(-100,SUM(B61:G61))),MAX(-100,SUM(B61:H61)))</f>
        <v>#REF!</v>
      </c>
      <c r="J61" s="138" t="e">
        <f>HLOOKUP(I61,B64:F65,2)</f>
        <v>#REF!</v>
      </c>
    </row>
    <row r="62" spans="1:29" ht="15" customHeight="1" thickBot="1"/>
    <row r="63" spans="1:29" s="124" customFormat="1" ht="15" customHeight="1" thickTop="1"/>
    <row r="64" spans="1:29" ht="15" customHeight="1">
      <c r="A64" s="139" t="s">
        <v>281</v>
      </c>
      <c r="B64" s="117">
        <v>-100</v>
      </c>
      <c r="C64" s="117">
        <v>0</v>
      </c>
      <c r="D64" s="117">
        <v>51</v>
      </c>
      <c r="E64" s="117">
        <v>71</v>
      </c>
      <c r="F64" s="117">
        <v>91</v>
      </c>
    </row>
    <row r="65" spans="1:34" ht="65.25" customHeight="1">
      <c r="A65" s="140"/>
      <c r="B65" s="141" t="s">
        <v>282</v>
      </c>
      <c r="C65" s="141" t="s">
        <v>283</v>
      </c>
      <c r="D65" s="141" t="s">
        <v>283</v>
      </c>
      <c r="E65" s="141" t="s">
        <v>283</v>
      </c>
      <c r="F65" s="141" t="s">
        <v>283</v>
      </c>
    </row>
    <row r="66" spans="1:34" ht="15" customHeight="1" thickBot="1"/>
    <row r="67" spans="1:34" s="124" customFormat="1" ht="108.75" customHeight="1" thickTop="1"/>
    <row r="68" spans="1:34" ht="15" customHeight="1">
      <c r="A68" s="99"/>
    </row>
    <row r="69" spans="1:34" ht="15" customHeight="1">
      <c r="K69" s="99" t="s">
        <v>284</v>
      </c>
      <c r="L69" s="96" t="e">
        <f>100-D59</f>
        <v>#REF!</v>
      </c>
      <c r="M69" s="142" t="e">
        <f>D60</f>
        <v>#REF!</v>
      </c>
      <c r="N69" s="142" t="e">
        <f>G59</f>
        <v>#REF!</v>
      </c>
      <c r="O69" s="142" t="e">
        <f>G60</f>
        <v>#REF!</v>
      </c>
    </row>
    <row r="70" spans="1:34" ht="15" customHeight="1">
      <c r="A70" s="98"/>
    </row>
    <row r="73" spans="1:34" ht="15" customHeight="1">
      <c r="A73" s="96" t="s">
        <v>285</v>
      </c>
      <c r="K73" s="143" t="s">
        <v>286</v>
      </c>
      <c r="L73" s="98"/>
      <c r="M73" s="143" t="s">
        <v>287</v>
      </c>
      <c r="N73" s="143"/>
      <c r="O73" s="98"/>
      <c r="P73" s="98"/>
      <c r="Q73" s="98"/>
      <c r="R73" s="98"/>
      <c r="S73" s="98"/>
      <c r="T73" s="98"/>
      <c r="U73" s="98"/>
      <c r="V73" s="98"/>
      <c r="W73" s="98"/>
      <c r="X73" s="98"/>
      <c r="Y73" s="98"/>
      <c r="Z73" s="98"/>
      <c r="AA73" s="98"/>
      <c r="AB73" s="98"/>
      <c r="AC73" s="98"/>
      <c r="AD73" s="98"/>
      <c r="AE73" s="98"/>
      <c r="AF73" s="98"/>
      <c r="AG73" s="98"/>
    </row>
    <row r="74" spans="1:34" ht="15" customHeight="1">
      <c r="A74" s="99" t="s">
        <v>288</v>
      </c>
      <c r="K74" s="98"/>
      <c r="L74" s="144"/>
      <c r="M74" s="98">
        <v>0</v>
      </c>
      <c r="N74" s="98">
        <v>1</v>
      </c>
      <c r="O74" s="98">
        <v>2</v>
      </c>
      <c r="P74" s="98">
        <v>3</v>
      </c>
      <c r="Q74" s="98">
        <v>4</v>
      </c>
      <c r="R74" s="98">
        <v>5</v>
      </c>
      <c r="S74" s="98">
        <v>6</v>
      </c>
      <c r="T74" s="98">
        <v>7</v>
      </c>
      <c r="U74" s="98">
        <v>8</v>
      </c>
      <c r="V74" s="98">
        <v>9</v>
      </c>
      <c r="W74" s="98">
        <v>10</v>
      </c>
      <c r="X74" s="98">
        <v>11</v>
      </c>
      <c r="Y74" s="98">
        <v>12</v>
      </c>
      <c r="Z74" s="98">
        <v>13</v>
      </c>
      <c r="AA74" s="98">
        <v>14</v>
      </c>
      <c r="AB74" s="98">
        <v>15</v>
      </c>
      <c r="AC74" s="98">
        <v>16</v>
      </c>
      <c r="AD74" s="98">
        <v>17</v>
      </c>
      <c r="AE74" s="98">
        <v>18</v>
      </c>
      <c r="AF74" s="98">
        <v>19</v>
      </c>
      <c r="AG74" s="98">
        <v>20</v>
      </c>
      <c r="AH74" s="96">
        <v>21</v>
      </c>
    </row>
    <row r="75" spans="1:34" ht="15" customHeight="1">
      <c r="A75" s="99" t="s">
        <v>289</v>
      </c>
      <c r="K75" s="143" t="s">
        <v>290</v>
      </c>
      <c r="L75" s="98">
        <v>0</v>
      </c>
      <c r="M75" s="96">
        <f t="shared" ref="M75:AB90" si="1">MAX(IF((100-(2*M$74*($T$4/$X$4)+2*$L75*($V$4/$X$4)))&gt;=$F$56,($X$56-$Y$56)/(100-$F$56)*(100-(2*M$74*($T$4/$X$4)+2*$L75*($V$4/$X$4)))+$X$56-($X$56-$Y$56)/(100-$F$56)*100,IF((100-(2*M$74*($T$4/$X$4)+2*$L75*($V$4/$X$4)))&gt;=$G$56,($Y$56-$Z$56)/($F$56-$G$56)*(100-(2*M$74*($T$4/$X$4)+2*$L75*($V$4/$X$4)))+$Y$56-($Y$56-$Z$56)/($F$56-$G$56)*$F$56,($Z$56)/($G$56-$H$56)*(100-(2*M$74*($T$4/$X$4)+2*$L75*($V$4/$X$4)))+$Z$56-($Z$56)/($G$56-$H$56)*$G$56)),-1)</f>
        <v>100</v>
      </c>
      <c r="N75" s="96">
        <f t="shared" si="1"/>
        <v>98</v>
      </c>
      <c r="O75" s="96">
        <f t="shared" si="1"/>
        <v>96</v>
      </c>
      <c r="P75" s="96">
        <f t="shared" si="1"/>
        <v>94</v>
      </c>
      <c r="Q75" s="96">
        <f t="shared" si="1"/>
        <v>92</v>
      </c>
      <c r="R75" s="96">
        <f>MAX(IF((100-(2*R$74*($T$4/$X$4)+2*$L75*($V$4/$X$4)))&gt;=$F$56,($X$56-$Y$56)/(100-$F$56)*(100-(2*R$74*($T$4/$X$4)+2*$L75*($V$4/$X$4)))+$X$56-($X$56-$Y$56)/(100-$F$56)*100,IF((100-(2*R$74*($T$4/$X$4)+2*$L75*($V$4/$X$4)))&gt;=$G$56,($Y$56-$Z$56)/($F$56-$G$56)*(100-(2*R$74*($T$4/$X$4)+2*$L75*($V$4/$X$4)))+$Y$56-($Y$56-$Z$56)/($F$56-$G$56)*$F$56,($Z$56)/($G$56-$H$56)*(100-(2*R$74*($T$4/$X$4)+2*$L75*($V$4/$X$4)))+$Z$56-($Z$56)/($G$56-$H$56)*$G$56)),-1)</f>
        <v>90</v>
      </c>
      <c r="S75" s="96">
        <f t="shared" si="1"/>
        <v>85.5</v>
      </c>
      <c r="T75" s="96">
        <f t="shared" si="1"/>
        <v>81</v>
      </c>
      <c r="U75" s="96">
        <f t="shared" si="1"/>
        <v>76.5</v>
      </c>
      <c r="V75" s="96">
        <f t="shared" si="1"/>
        <v>72</v>
      </c>
      <c r="W75" s="96">
        <f t="shared" si="1"/>
        <v>67.5</v>
      </c>
      <c r="X75" s="96">
        <f t="shared" si="1"/>
        <v>63</v>
      </c>
      <c r="Y75" s="96">
        <f t="shared" si="1"/>
        <v>58.5</v>
      </c>
      <c r="Z75" s="96">
        <f t="shared" si="1"/>
        <v>54</v>
      </c>
      <c r="AA75" s="96">
        <f t="shared" si="1"/>
        <v>49.5</v>
      </c>
      <c r="AB75" s="96">
        <f t="shared" si="1"/>
        <v>45</v>
      </c>
      <c r="AC75" s="96">
        <f t="shared" ref="AC75:AH90" si="2">MAX(IF((100-(2*AC$74*($T$4/$X$4)+2*$L75*($V$4/$X$4)))&gt;=$F$56,($X$56-$Y$56)/(100-$F$56)*(100-(2*AC$74*($T$4/$X$4)+2*$L75*($V$4/$X$4)))+$X$56-($X$56-$Y$56)/(100-$F$56)*100,IF((100-(2*AC$74*($T$4/$X$4)+2*$L75*($V$4/$X$4)))&gt;=$G$56,($Y$56-$Z$56)/($F$56-$G$56)*(100-(2*AC$74*($T$4/$X$4)+2*$L75*($V$4/$X$4)))+$Y$56-($Y$56-$Z$56)/($F$56-$G$56)*$F$56,($Z$56)/($G$56-$H$56)*(100-(2*AC$74*($T$4/$X$4)+2*$L75*($V$4/$X$4)))+$Z$56-($Z$56)/($G$56-$H$56)*$G$56)),-1)</f>
        <v>36</v>
      </c>
      <c r="AD75" s="96">
        <f t="shared" si="2"/>
        <v>27</v>
      </c>
      <c r="AE75" s="96">
        <f t="shared" si="2"/>
        <v>18</v>
      </c>
      <c r="AF75" s="96">
        <f t="shared" si="2"/>
        <v>9</v>
      </c>
      <c r="AG75" s="96">
        <f t="shared" si="2"/>
        <v>0</v>
      </c>
      <c r="AH75" s="96">
        <f t="shared" si="2"/>
        <v>-1</v>
      </c>
    </row>
    <row r="76" spans="1:34" ht="15" customHeight="1">
      <c r="A76" s="99" t="s">
        <v>291</v>
      </c>
      <c r="K76" s="98"/>
      <c r="L76" s="98">
        <v>1</v>
      </c>
      <c r="M76" s="96">
        <f t="shared" si="1"/>
        <v>98.199999999999989</v>
      </c>
      <c r="N76" s="96">
        <f t="shared" si="1"/>
        <v>96.199999999999989</v>
      </c>
      <c r="O76" s="96">
        <f t="shared" si="1"/>
        <v>94.199999999999989</v>
      </c>
      <c r="P76" s="96">
        <f t="shared" si="1"/>
        <v>92.199999999999989</v>
      </c>
      <c r="Q76" s="96">
        <f t="shared" si="1"/>
        <v>90.199999999999989</v>
      </c>
      <c r="R76" s="96">
        <f t="shared" si="1"/>
        <v>85.950000000000045</v>
      </c>
      <c r="S76" s="96">
        <f t="shared" si="1"/>
        <v>81.449999999999989</v>
      </c>
      <c r="T76" s="96">
        <f t="shared" si="1"/>
        <v>76.949999999999989</v>
      </c>
      <c r="U76" s="96">
        <f t="shared" si="1"/>
        <v>72.449999999999989</v>
      </c>
      <c r="V76" s="96">
        <f t="shared" si="1"/>
        <v>67.949999999999989</v>
      </c>
      <c r="W76" s="96">
        <f t="shared" si="1"/>
        <v>63.449999999999989</v>
      </c>
      <c r="X76" s="96">
        <f t="shared" si="1"/>
        <v>58.949999999999989</v>
      </c>
      <c r="Y76" s="96">
        <f t="shared" si="1"/>
        <v>54.449999999999989</v>
      </c>
      <c r="Z76" s="96">
        <f t="shared" si="1"/>
        <v>49.949999999999989</v>
      </c>
      <c r="AA76" s="96">
        <f t="shared" si="1"/>
        <v>45.449999999999989</v>
      </c>
      <c r="AB76" s="96">
        <f t="shared" si="1"/>
        <v>36.899999999999977</v>
      </c>
      <c r="AC76" s="96">
        <f t="shared" si="2"/>
        <v>27.899999999999977</v>
      </c>
      <c r="AD76" s="96">
        <f t="shared" si="2"/>
        <v>18.899999999999977</v>
      </c>
      <c r="AE76" s="96">
        <f t="shared" si="2"/>
        <v>9.8999999999999773</v>
      </c>
      <c r="AF76" s="96">
        <f t="shared" si="2"/>
        <v>0.89999999999997726</v>
      </c>
      <c r="AG76" s="96">
        <f t="shared" si="2"/>
        <v>-1</v>
      </c>
      <c r="AH76" s="96">
        <f t="shared" si="2"/>
        <v>-1</v>
      </c>
    </row>
    <row r="77" spans="1:34" ht="15" customHeight="1">
      <c r="A77" s="99" t="s">
        <v>292</v>
      </c>
      <c r="K77" s="98"/>
      <c r="L77" s="98">
        <v>2</v>
      </c>
      <c r="M77" s="96">
        <f t="shared" si="1"/>
        <v>96.399999999999977</v>
      </c>
      <c r="N77" s="96">
        <f t="shared" si="1"/>
        <v>94.399999999999977</v>
      </c>
      <c r="O77" s="96">
        <f t="shared" si="1"/>
        <v>92.399999999999977</v>
      </c>
      <c r="P77" s="96">
        <f t="shared" si="1"/>
        <v>90.399999999999977</v>
      </c>
      <c r="Q77" s="96">
        <f t="shared" si="1"/>
        <v>86.400000000000091</v>
      </c>
      <c r="R77" s="96">
        <f t="shared" si="1"/>
        <v>81.900000000000034</v>
      </c>
      <c r="S77" s="96">
        <f t="shared" si="1"/>
        <v>77.400000000000034</v>
      </c>
      <c r="T77" s="96">
        <f t="shared" si="1"/>
        <v>72.900000000000034</v>
      </c>
      <c r="U77" s="96">
        <f t="shared" si="1"/>
        <v>68.400000000000034</v>
      </c>
      <c r="V77" s="96">
        <f t="shared" si="1"/>
        <v>63.900000000000034</v>
      </c>
      <c r="W77" s="96">
        <f t="shared" si="1"/>
        <v>59.400000000000034</v>
      </c>
      <c r="X77" s="96">
        <f t="shared" si="1"/>
        <v>54.900000000000034</v>
      </c>
      <c r="Y77" s="96">
        <f t="shared" si="1"/>
        <v>50.400000000000034</v>
      </c>
      <c r="Z77" s="96">
        <f t="shared" si="1"/>
        <v>45.900000000000034</v>
      </c>
      <c r="AA77" s="96">
        <f t="shared" si="1"/>
        <v>37.800000000000068</v>
      </c>
      <c r="AB77" s="96">
        <f t="shared" si="1"/>
        <v>28.800000000000068</v>
      </c>
      <c r="AC77" s="96">
        <f t="shared" si="2"/>
        <v>19.800000000000068</v>
      </c>
      <c r="AD77" s="96">
        <f t="shared" si="2"/>
        <v>10.800000000000068</v>
      </c>
      <c r="AE77" s="96">
        <f t="shared" si="2"/>
        <v>1.8000000000000682</v>
      </c>
      <c r="AF77" s="96">
        <f t="shared" si="2"/>
        <v>-1</v>
      </c>
      <c r="AG77" s="96">
        <f t="shared" si="2"/>
        <v>-1</v>
      </c>
      <c r="AH77" s="96">
        <f t="shared" si="2"/>
        <v>-1</v>
      </c>
    </row>
    <row r="78" spans="1:34" ht="15" customHeight="1">
      <c r="A78" s="99" t="s">
        <v>293</v>
      </c>
      <c r="K78" s="98"/>
      <c r="L78" s="98">
        <v>3</v>
      </c>
      <c r="M78" s="96">
        <f t="shared" si="1"/>
        <v>94.600000000000023</v>
      </c>
      <c r="N78" s="96">
        <f t="shared" si="1"/>
        <v>92.600000000000023</v>
      </c>
      <c r="O78" s="96">
        <f t="shared" si="1"/>
        <v>90.600000000000023</v>
      </c>
      <c r="P78" s="96">
        <f t="shared" si="1"/>
        <v>86.849999999999909</v>
      </c>
      <c r="Q78" s="96">
        <f t="shared" si="1"/>
        <v>82.349999999999966</v>
      </c>
      <c r="R78" s="96">
        <f t="shared" si="1"/>
        <v>77.849999999999966</v>
      </c>
      <c r="S78" s="96">
        <f t="shared" si="1"/>
        <v>73.349999999999966</v>
      </c>
      <c r="T78" s="96">
        <f t="shared" si="1"/>
        <v>68.849999999999966</v>
      </c>
      <c r="U78" s="96">
        <f t="shared" si="1"/>
        <v>64.349999999999966</v>
      </c>
      <c r="V78" s="96">
        <f t="shared" si="1"/>
        <v>59.849999999999966</v>
      </c>
      <c r="W78" s="96">
        <f t="shared" si="1"/>
        <v>55.349999999999966</v>
      </c>
      <c r="X78" s="96">
        <f t="shared" si="1"/>
        <v>50.849999999999966</v>
      </c>
      <c r="Y78" s="96">
        <f t="shared" si="1"/>
        <v>46.349999999999966</v>
      </c>
      <c r="Z78" s="96">
        <f t="shared" si="1"/>
        <v>38.699999999999932</v>
      </c>
      <c r="AA78" s="96">
        <f t="shared" si="1"/>
        <v>29.699999999999932</v>
      </c>
      <c r="AB78" s="96">
        <f t="shared" si="1"/>
        <v>20.699999999999932</v>
      </c>
      <c r="AC78" s="96">
        <f t="shared" si="2"/>
        <v>11.699999999999932</v>
      </c>
      <c r="AD78" s="96">
        <f t="shared" si="2"/>
        <v>2.6999999999999318</v>
      </c>
      <c r="AE78" s="96">
        <f t="shared" si="2"/>
        <v>-1</v>
      </c>
      <c r="AF78" s="96">
        <f t="shared" si="2"/>
        <v>-1</v>
      </c>
      <c r="AG78" s="96">
        <f t="shared" si="2"/>
        <v>-1</v>
      </c>
      <c r="AH78" s="96">
        <f t="shared" si="2"/>
        <v>-1</v>
      </c>
    </row>
    <row r="79" spans="1:34" ht="15" customHeight="1">
      <c r="A79" s="99"/>
      <c r="K79" s="98"/>
      <c r="L79" s="98">
        <v>4</v>
      </c>
      <c r="M79" s="96">
        <f t="shared" si="1"/>
        <v>92.800000000000011</v>
      </c>
      <c r="N79" s="96">
        <f t="shared" si="1"/>
        <v>90.800000000000011</v>
      </c>
      <c r="O79" s="96">
        <f t="shared" si="1"/>
        <v>87.299999999999955</v>
      </c>
      <c r="P79" s="96">
        <f t="shared" si="1"/>
        <v>82.800000000000011</v>
      </c>
      <c r="Q79" s="96">
        <f t="shared" si="1"/>
        <v>78.300000000000011</v>
      </c>
      <c r="R79" s="96">
        <f t="shared" si="1"/>
        <v>73.800000000000011</v>
      </c>
      <c r="S79" s="96">
        <f t="shared" si="1"/>
        <v>69.300000000000011</v>
      </c>
      <c r="T79" s="96">
        <f t="shared" si="1"/>
        <v>64.800000000000011</v>
      </c>
      <c r="U79" s="96">
        <f t="shared" si="1"/>
        <v>60.300000000000011</v>
      </c>
      <c r="V79" s="96">
        <f t="shared" si="1"/>
        <v>55.800000000000011</v>
      </c>
      <c r="W79" s="96">
        <f t="shared" si="1"/>
        <v>51.300000000000011</v>
      </c>
      <c r="X79" s="96">
        <f t="shared" si="1"/>
        <v>46.800000000000011</v>
      </c>
      <c r="Y79" s="96">
        <f t="shared" si="1"/>
        <v>39.600000000000023</v>
      </c>
      <c r="Z79" s="96">
        <f t="shared" si="1"/>
        <v>30.600000000000023</v>
      </c>
      <c r="AA79" s="96">
        <f t="shared" si="1"/>
        <v>21.600000000000023</v>
      </c>
      <c r="AB79" s="96">
        <f t="shared" si="1"/>
        <v>12.600000000000023</v>
      </c>
      <c r="AC79" s="96">
        <f t="shared" si="2"/>
        <v>3.6000000000000227</v>
      </c>
      <c r="AD79" s="96">
        <f t="shared" si="2"/>
        <v>-1</v>
      </c>
      <c r="AE79" s="96">
        <f t="shared" si="2"/>
        <v>-1</v>
      </c>
      <c r="AF79" s="96">
        <f t="shared" si="2"/>
        <v>-1</v>
      </c>
      <c r="AG79" s="96">
        <f t="shared" si="2"/>
        <v>-1</v>
      </c>
      <c r="AH79" s="96">
        <f t="shared" si="2"/>
        <v>-1</v>
      </c>
    </row>
    <row r="80" spans="1:34" ht="15" customHeight="1">
      <c r="A80" s="99"/>
      <c r="K80" s="98"/>
      <c r="L80" s="98">
        <v>5</v>
      </c>
      <c r="M80" s="96">
        <f t="shared" si="1"/>
        <v>91</v>
      </c>
      <c r="N80" s="96">
        <f t="shared" si="1"/>
        <v>87.75</v>
      </c>
      <c r="O80" s="96">
        <f t="shared" si="1"/>
        <v>83.25</v>
      </c>
      <c r="P80" s="96">
        <f t="shared" si="1"/>
        <v>78.75</v>
      </c>
      <c r="Q80" s="96">
        <f t="shared" si="1"/>
        <v>74.25</v>
      </c>
      <c r="R80" s="96">
        <f t="shared" si="1"/>
        <v>69.75</v>
      </c>
      <c r="S80" s="96">
        <f t="shared" si="1"/>
        <v>65.25</v>
      </c>
      <c r="T80" s="96">
        <f t="shared" si="1"/>
        <v>60.75</v>
      </c>
      <c r="U80" s="96">
        <f t="shared" si="1"/>
        <v>56.25</v>
      </c>
      <c r="V80" s="96">
        <f t="shared" si="1"/>
        <v>51.75</v>
      </c>
      <c r="W80" s="96">
        <f t="shared" si="1"/>
        <v>47.25</v>
      </c>
      <c r="X80" s="96">
        <f t="shared" si="1"/>
        <v>40.5</v>
      </c>
      <c r="Y80" s="96">
        <f t="shared" si="1"/>
        <v>31.5</v>
      </c>
      <c r="Z80" s="96">
        <f t="shared" si="1"/>
        <v>22.5</v>
      </c>
      <c r="AA80" s="96">
        <f t="shared" si="1"/>
        <v>13.5</v>
      </c>
      <c r="AB80" s="96">
        <f t="shared" si="1"/>
        <v>4.5</v>
      </c>
      <c r="AC80" s="96">
        <f t="shared" si="2"/>
        <v>-1</v>
      </c>
      <c r="AD80" s="96">
        <f t="shared" si="2"/>
        <v>-1</v>
      </c>
      <c r="AE80" s="96">
        <f t="shared" si="2"/>
        <v>-1</v>
      </c>
      <c r="AF80" s="96">
        <f t="shared" si="2"/>
        <v>-1</v>
      </c>
      <c r="AG80" s="96">
        <f t="shared" si="2"/>
        <v>-1</v>
      </c>
      <c r="AH80" s="96">
        <f t="shared" si="2"/>
        <v>-1</v>
      </c>
    </row>
    <row r="81" spans="11:34" ht="15" customHeight="1">
      <c r="K81" s="98"/>
      <c r="L81" s="98">
        <v>6</v>
      </c>
      <c r="M81" s="96">
        <f t="shared" si="1"/>
        <v>88.200000000000045</v>
      </c>
      <c r="N81" s="96">
        <f t="shared" si="1"/>
        <v>83.699999999999989</v>
      </c>
      <c r="O81" s="96">
        <f t="shared" si="1"/>
        <v>79.199999999999989</v>
      </c>
      <c r="P81" s="96">
        <f t="shared" si="1"/>
        <v>74.699999999999989</v>
      </c>
      <c r="Q81" s="96">
        <f t="shared" si="1"/>
        <v>70.199999999999989</v>
      </c>
      <c r="R81" s="96">
        <f t="shared" si="1"/>
        <v>65.699999999999989</v>
      </c>
      <c r="S81" s="96">
        <f t="shared" si="1"/>
        <v>61.199999999999989</v>
      </c>
      <c r="T81" s="96">
        <f t="shared" si="1"/>
        <v>56.699999999999989</v>
      </c>
      <c r="U81" s="96">
        <f t="shared" si="1"/>
        <v>52.199999999999989</v>
      </c>
      <c r="V81" s="96">
        <f t="shared" si="1"/>
        <v>47.699999999999989</v>
      </c>
      <c r="W81" s="96">
        <f t="shared" si="1"/>
        <v>41.399999999999977</v>
      </c>
      <c r="X81" s="96">
        <f t="shared" si="1"/>
        <v>32.399999999999977</v>
      </c>
      <c r="Y81" s="96">
        <f t="shared" si="1"/>
        <v>23.399999999999977</v>
      </c>
      <c r="Z81" s="96">
        <f t="shared" si="1"/>
        <v>14.399999999999977</v>
      </c>
      <c r="AA81" s="96">
        <f t="shared" si="1"/>
        <v>5.3999999999999773</v>
      </c>
      <c r="AB81" s="96">
        <f t="shared" si="1"/>
        <v>-1</v>
      </c>
      <c r="AC81" s="96">
        <f t="shared" si="2"/>
        <v>-1</v>
      </c>
      <c r="AD81" s="96">
        <f t="shared" si="2"/>
        <v>-1</v>
      </c>
      <c r="AE81" s="96">
        <f t="shared" si="2"/>
        <v>-1</v>
      </c>
      <c r="AF81" s="96">
        <f t="shared" si="2"/>
        <v>-1</v>
      </c>
      <c r="AG81" s="96">
        <f t="shared" si="2"/>
        <v>-1</v>
      </c>
      <c r="AH81" s="96">
        <f t="shared" si="2"/>
        <v>-1</v>
      </c>
    </row>
    <row r="82" spans="11:34" ht="15" customHeight="1">
      <c r="K82" s="98"/>
      <c r="L82" s="98">
        <v>7</v>
      </c>
      <c r="M82" s="96">
        <f t="shared" si="1"/>
        <v>84.150000000000034</v>
      </c>
      <c r="N82" s="96">
        <f t="shared" si="1"/>
        <v>79.650000000000034</v>
      </c>
      <c r="O82" s="96">
        <f t="shared" si="1"/>
        <v>75.150000000000034</v>
      </c>
      <c r="P82" s="96">
        <f t="shared" si="1"/>
        <v>70.650000000000034</v>
      </c>
      <c r="Q82" s="96">
        <f t="shared" si="1"/>
        <v>66.150000000000034</v>
      </c>
      <c r="R82" s="96">
        <f t="shared" si="1"/>
        <v>61.650000000000034</v>
      </c>
      <c r="S82" s="96">
        <f t="shared" si="1"/>
        <v>57.150000000000034</v>
      </c>
      <c r="T82" s="96">
        <f t="shared" si="1"/>
        <v>52.650000000000034</v>
      </c>
      <c r="U82" s="96">
        <f t="shared" si="1"/>
        <v>48.150000000000034</v>
      </c>
      <c r="V82" s="96">
        <f t="shared" si="1"/>
        <v>42.300000000000068</v>
      </c>
      <c r="W82" s="96">
        <f t="shared" si="1"/>
        <v>33.300000000000068</v>
      </c>
      <c r="X82" s="96">
        <f t="shared" si="1"/>
        <v>24.300000000000068</v>
      </c>
      <c r="Y82" s="96">
        <f t="shared" si="1"/>
        <v>15.300000000000068</v>
      </c>
      <c r="Z82" s="96">
        <f t="shared" si="1"/>
        <v>6.3000000000000682</v>
      </c>
      <c r="AA82" s="96">
        <f t="shared" si="1"/>
        <v>-1</v>
      </c>
      <c r="AB82" s="96">
        <f t="shared" si="1"/>
        <v>-1</v>
      </c>
      <c r="AC82" s="96">
        <f t="shared" si="2"/>
        <v>-1</v>
      </c>
      <c r="AD82" s="96">
        <f t="shared" si="2"/>
        <v>-1</v>
      </c>
      <c r="AE82" s="96">
        <f t="shared" si="2"/>
        <v>-1</v>
      </c>
      <c r="AF82" s="96">
        <f t="shared" si="2"/>
        <v>-1</v>
      </c>
      <c r="AG82" s="96">
        <f t="shared" si="2"/>
        <v>-1</v>
      </c>
      <c r="AH82" s="96">
        <f t="shared" si="2"/>
        <v>-1</v>
      </c>
    </row>
    <row r="83" spans="11:34" ht="15" customHeight="1">
      <c r="K83" s="98"/>
      <c r="L83" s="98">
        <v>8</v>
      </c>
      <c r="M83" s="96">
        <f t="shared" si="1"/>
        <v>80.099999999999966</v>
      </c>
      <c r="N83" s="96">
        <f t="shared" si="1"/>
        <v>75.599999999999966</v>
      </c>
      <c r="O83" s="96">
        <f t="shared" si="1"/>
        <v>71.099999999999966</v>
      </c>
      <c r="P83" s="96">
        <f t="shared" si="1"/>
        <v>66.599999999999966</v>
      </c>
      <c r="Q83" s="96">
        <f t="shared" si="1"/>
        <v>62.099999999999966</v>
      </c>
      <c r="R83" s="96">
        <f t="shared" si="1"/>
        <v>57.599999999999966</v>
      </c>
      <c r="S83" s="96">
        <f t="shared" si="1"/>
        <v>53.099999999999966</v>
      </c>
      <c r="T83" s="96">
        <f t="shared" si="1"/>
        <v>48.599999999999966</v>
      </c>
      <c r="U83" s="96">
        <f t="shared" si="1"/>
        <v>43.199999999999932</v>
      </c>
      <c r="V83" s="96">
        <f t="shared" si="1"/>
        <v>34.199999999999932</v>
      </c>
      <c r="W83" s="96">
        <f t="shared" si="1"/>
        <v>25.199999999999932</v>
      </c>
      <c r="X83" s="96">
        <f t="shared" si="1"/>
        <v>16.199999999999932</v>
      </c>
      <c r="Y83" s="96">
        <f t="shared" si="1"/>
        <v>7.1999999999999318</v>
      </c>
      <c r="Z83" s="96">
        <f t="shared" si="1"/>
        <v>-1</v>
      </c>
      <c r="AA83" s="96">
        <f t="shared" si="1"/>
        <v>-1</v>
      </c>
      <c r="AB83" s="96">
        <f t="shared" si="1"/>
        <v>-1</v>
      </c>
      <c r="AC83" s="96">
        <f t="shared" si="2"/>
        <v>-1</v>
      </c>
      <c r="AD83" s="96">
        <f t="shared" si="2"/>
        <v>-1</v>
      </c>
      <c r="AE83" s="96">
        <f t="shared" si="2"/>
        <v>-1</v>
      </c>
      <c r="AF83" s="96">
        <f t="shared" si="2"/>
        <v>-1</v>
      </c>
      <c r="AG83" s="96">
        <f t="shared" si="2"/>
        <v>-1</v>
      </c>
      <c r="AH83" s="96">
        <f t="shared" si="2"/>
        <v>-1</v>
      </c>
    </row>
    <row r="84" spans="11:34" ht="15" customHeight="1">
      <c r="K84" s="98"/>
      <c r="L84" s="98">
        <v>9</v>
      </c>
      <c r="M84" s="96">
        <f t="shared" si="1"/>
        <v>76.050000000000011</v>
      </c>
      <c r="N84" s="96">
        <f t="shared" si="1"/>
        <v>71.550000000000011</v>
      </c>
      <c r="O84" s="96">
        <f t="shared" si="1"/>
        <v>67.050000000000011</v>
      </c>
      <c r="P84" s="96">
        <f t="shared" si="1"/>
        <v>62.550000000000011</v>
      </c>
      <c r="Q84" s="96">
        <f t="shared" si="1"/>
        <v>58.050000000000011</v>
      </c>
      <c r="R84" s="96">
        <f t="shared" si="1"/>
        <v>53.550000000000011</v>
      </c>
      <c r="S84" s="96">
        <f t="shared" si="1"/>
        <v>49.050000000000011</v>
      </c>
      <c r="T84" s="96">
        <f t="shared" si="1"/>
        <v>44.100000000000023</v>
      </c>
      <c r="U84" s="96">
        <f t="shared" si="1"/>
        <v>35.100000000000023</v>
      </c>
      <c r="V84" s="96">
        <f t="shared" si="1"/>
        <v>26.100000000000023</v>
      </c>
      <c r="W84" s="96">
        <f t="shared" si="1"/>
        <v>17.100000000000023</v>
      </c>
      <c r="X84" s="96">
        <f t="shared" si="1"/>
        <v>8.1000000000000227</v>
      </c>
      <c r="Y84" s="96">
        <f t="shared" si="1"/>
        <v>-0.89999999999997726</v>
      </c>
      <c r="Z84" s="96">
        <f t="shared" si="1"/>
        <v>-1</v>
      </c>
      <c r="AA84" s="96">
        <f t="shared" si="1"/>
        <v>-1</v>
      </c>
      <c r="AB84" s="96">
        <f t="shared" si="1"/>
        <v>-1</v>
      </c>
      <c r="AC84" s="96">
        <f t="shared" si="2"/>
        <v>-1</v>
      </c>
      <c r="AD84" s="96">
        <f t="shared" si="2"/>
        <v>-1</v>
      </c>
      <c r="AE84" s="96">
        <f t="shared" si="2"/>
        <v>-1</v>
      </c>
      <c r="AF84" s="96">
        <f t="shared" si="2"/>
        <v>-1</v>
      </c>
      <c r="AG84" s="96">
        <f t="shared" si="2"/>
        <v>-1</v>
      </c>
      <c r="AH84" s="96">
        <f t="shared" si="2"/>
        <v>-1</v>
      </c>
    </row>
    <row r="85" spans="11:34" ht="15" customHeight="1">
      <c r="K85" s="98"/>
      <c r="L85" s="98">
        <v>10</v>
      </c>
      <c r="M85" s="96">
        <f t="shared" si="1"/>
        <v>72</v>
      </c>
      <c r="N85" s="96">
        <f t="shared" si="1"/>
        <v>67.5</v>
      </c>
      <c r="O85" s="96">
        <f t="shared" si="1"/>
        <v>63</v>
      </c>
      <c r="P85" s="96">
        <f t="shared" si="1"/>
        <v>58.5</v>
      </c>
      <c r="Q85" s="96">
        <f t="shared" si="1"/>
        <v>54</v>
      </c>
      <c r="R85" s="96">
        <f t="shared" si="1"/>
        <v>49.5</v>
      </c>
      <c r="S85" s="96">
        <f t="shared" si="1"/>
        <v>45</v>
      </c>
      <c r="T85" s="96">
        <f t="shared" si="1"/>
        <v>36</v>
      </c>
      <c r="U85" s="96">
        <f t="shared" si="1"/>
        <v>27</v>
      </c>
      <c r="V85" s="96">
        <f t="shared" si="1"/>
        <v>18</v>
      </c>
      <c r="W85" s="96">
        <f t="shared" si="1"/>
        <v>9</v>
      </c>
      <c r="X85" s="96">
        <f t="shared" si="1"/>
        <v>0</v>
      </c>
      <c r="Y85" s="96">
        <f t="shared" si="1"/>
        <v>-1</v>
      </c>
      <c r="Z85" s="96">
        <f t="shared" si="1"/>
        <v>-1</v>
      </c>
      <c r="AA85" s="96">
        <f t="shared" si="1"/>
        <v>-1</v>
      </c>
      <c r="AB85" s="96">
        <f t="shared" si="1"/>
        <v>-1</v>
      </c>
      <c r="AC85" s="96">
        <f t="shared" si="2"/>
        <v>-1</v>
      </c>
      <c r="AD85" s="96">
        <f t="shared" si="2"/>
        <v>-1</v>
      </c>
      <c r="AE85" s="96">
        <f t="shared" si="2"/>
        <v>-1</v>
      </c>
      <c r="AF85" s="96">
        <f t="shared" si="2"/>
        <v>-1</v>
      </c>
      <c r="AG85" s="96">
        <f t="shared" si="2"/>
        <v>-1</v>
      </c>
      <c r="AH85" s="96">
        <f t="shared" si="2"/>
        <v>-1</v>
      </c>
    </row>
    <row r="86" spans="11:34" ht="15" customHeight="1">
      <c r="K86" s="98"/>
      <c r="L86" s="98">
        <v>11</v>
      </c>
      <c r="M86" s="96">
        <f t="shared" si="1"/>
        <v>67.949999999999989</v>
      </c>
      <c r="N86" s="96">
        <f t="shared" si="1"/>
        <v>63.449999999999989</v>
      </c>
      <c r="O86" s="96">
        <f t="shared" si="1"/>
        <v>58.949999999999989</v>
      </c>
      <c r="P86" s="96">
        <f t="shared" si="1"/>
        <v>54.449999999999989</v>
      </c>
      <c r="Q86" s="96">
        <f t="shared" si="1"/>
        <v>49.949999999999989</v>
      </c>
      <c r="R86" s="96">
        <f t="shared" si="1"/>
        <v>45.449999999999989</v>
      </c>
      <c r="S86" s="96">
        <f t="shared" si="1"/>
        <v>36.899999999999977</v>
      </c>
      <c r="T86" s="96">
        <f t="shared" si="1"/>
        <v>27.899999999999977</v>
      </c>
      <c r="U86" s="96">
        <f t="shared" si="1"/>
        <v>18.899999999999977</v>
      </c>
      <c r="V86" s="96">
        <f t="shared" si="1"/>
        <v>9.8999999999999773</v>
      </c>
      <c r="W86" s="96">
        <f t="shared" si="1"/>
        <v>0.89999999999997726</v>
      </c>
      <c r="X86" s="96">
        <f t="shared" si="1"/>
        <v>-1</v>
      </c>
      <c r="Y86" s="96">
        <f t="shared" si="1"/>
        <v>-1</v>
      </c>
      <c r="Z86" s="96">
        <f t="shared" si="1"/>
        <v>-1</v>
      </c>
      <c r="AA86" s="96">
        <f t="shared" si="1"/>
        <v>-1</v>
      </c>
      <c r="AB86" s="96">
        <f t="shared" si="1"/>
        <v>-1</v>
      </c>
      <c r="AC86" s="96">
        <f t="shared" si="2"/>
        <v>-1</v>
      </c>
      <c r="AD86" s="96">
        <f t="shared" si="2"/>
        <v>-1</v>
      </c>
      <c r="AE86" s="96">
        <f t="shared" si="2"/>
        <v>-1</v>
      </c>
      <c r="AF86" s="96">
        <f t="shared" si="2"/>
        <v>-1</v>
      </c>
      <c r="AG86" s="96">
        <f t="shared" si="2"/>
        <v>-1</v>
      </c>
      <c r="AH86" s="96">
        <f t="shared" si="2"/>
        <v>-1</v>
      </c>
    </row>
    <row r="87" spans="11:34" ht="15" customHeight="1">
      <c r="K87" s="98"/>
      <c r="L87" s="98">
        <v>12</v>
      </c>
      <c r="M87" s="96">
        <f t="shared" si="1"/>
        <v>63.900000000000034</v>
      </c>
      <c r="N87" s="96">
        <f t="shared" si="1"/>
        <v>59.400000000000034</v>
      </c>
      <c r="O87" s="96">
        <f t="shared" si="1"/>
        <v>54.900000000000034</v>
      </c>
      <c r="P87" s="96">
        <f t="shared" si="1"/>
        <v>50.400000000000034</v>
      </c>
      <c r="Q87" s="96">
        <f t="shared" si="1"/>
        <v>45.900000000000034</v>
      </c>
      <c r="R87" s="96">
        <f t="shared" si="1"/>
        <v>37.800000000000068</v>
      </c>
      <c r="S87" s="96">
        <f t="shared" si="1"/>
        <v>28.800000000000068</v>
      </c>
      <c r="T87" s="96">
        <f t="shared" si="1"/>
        <v>19.800000000000068</v>
      </c>
      <c r="U87" s="96">
        <f t="shared" si="1"/>
        <v>10.800000000000068</v>
      </c>
      <c r="V87" s="96">
        <f t="shared" si="1"/>
        <v>1.8000000000000682</v>
      </c>
      <c r="W87" s="96">
        <f t="shared" si="1"/>
        <v>-1</v>
      </c>
      <c r="X87" s="96">
        <f t="shared" si="1"/>
        <v>-1</v>
      </c>
      <c r="Y87" s="96">
        <f t="shared" si="1"/>
        <v>-1</v>
      </c>
      <c r="Z87" s="96">
        <f t="shared" si="1"/>
        <v>-1</v>
      </c>
      <c r="AA87" s="96">
        <f t="shared" si="1"/>
        <v>-1</v>
      </c>
      <c r="AB87" s="96">
        <f t="shared" si="1"/>
        <v>-1</v>
      </c>
      <c r="AC87" s="96">
        <f t="shared" si="2"/>
        <v>-1</v>
      </c>
      <c r="AD87" s="96">
        <f t="shared" si="2"/>
        <v>-1</v>
      </c>
      <c r="AE87" s="96">
        <f t="shared" si="2"/>
        <v>-1</v>
      </c>
      <c r="AF87" s="96">
        <f t="shared" si="2"/>
        <v>-1</v>
      </c>
      <c r="AG87" s="96">
        <f t="shared" si="2"/>
        <v>-1</v>
      </c>
      <c r="AH87" s="96">
        <f t="shared" si="2"/>
        <v>-1</v>
      </c>
    </row>
    <row r="88" spans="11:34" ht="15" customHeight="1">
      <c r="K88" s="98"/>
      <c r="L88" s="98">
        <v>13</v>
      </c>
      <c r="M88" s="96">
        <f t="shared" si="1"/>
        <v>59.849999999999966</v>
      </c>
      <c r="N88" s="96">
        <f t="shared" si="1"/>
        <v>55.349999999999966</v>
      </c>
      <c r="O88" s="96">
        <f t="shared" si="1"/>
        <v>50.849999999999966</v>
      </c>
      <c r="P88" s="96">
        <f t="shared" si="1"/>
        <v>46.349999999999966</v>
      </c>
      <c r="Q88" s="96">
        <f t="shared" si="1"/>
        <v>38.699999999999932</v>
      </c>
      <c r="R88" s="96">
        <f t="shared" si="1"/>
        <v>29.699999999999932</v>
      </c>
      <c r="S88" s="96">
        <f t="shared" si="1"/>
        <v>20.699999999999932</v>
      </c>
      <c r="T88" s="96">
        <f t="shared" si="1"/>
        <v>11.699999999999932</v>
      </c>
      <c r="U88" s="96">
        <f t="shared" si="1"/>
        <v>2.6999999999999318</v>
      </c>
      <c r="V88" s="96">
        <f t="shared" si="1"/>
        <v>-1</v>
      </c>
      <c r="W88" s="96">
        <f t="shared" si="1"/>
        <v>-1</v>
      </c>
      <c r="X88" s="96">
        <f t="shared" si="1"/>
        <v>-1</v>
      </c>
      <c r="Y88" s="96">
        <f t="shared" si="1"/>
        <v>-1</v>
      </c>
      <c r="Z88" s="96">
        <f t="shared" si="1"/>
        <v>-1</v>
      </c>
      <c r="AA88" s="96">
        <f t="shared" si="1"/>
        <v>-1</v>
      </c>
      <c r="AB88" s="96">
        <f t="shared" si="1"/>
        <v>-1</v>
      </c>
      <c r="AC88" s="96">
        <f t="shared" si="2"/>
        <v>-1</v>
      </c>
      <c r="AD88" s="96">
        <f t="shared" si="2"/>
        <v>-1</v>
      </c>
      <c r="AE88" s="96">
        <f t="shared" si="2"/>
        <v>-1</v>
      </c>
      <c r="AF88" s="96">
        <f t="shared" si="2"/>
        <v>-1</v>
      </c>
      <c r="AG88" s="96">
        <f t="shared" si="2"/>
        <v>-1</v>
      </c>
      <c r="AH88" s="96">
        <f t="shared" si="2"/>
        <v>-1</v>
      </c>
    </row>
    <row r="89" spans="11:34" ht="15" customHeight="1">
      <c r="K89" s="98"/>
      <c r="L89" s="98">
        <v>14</v>
      </c>
      <c r="M89" s="96">
        <f t="shared" si="1"/>
        <v>55.800000000000011</v>
      </c>
      <c r="N89" s="96">
        <f t="shared" si="1"/>
        <v>51.300000000000011</v>
      </c>
      <c r="O89" s="96">
        <f t="shared" si="1"/>
        <v>46.800000000000011</v>
      </c>
      <c r="P89" s="96">
        <f t="shared" si="1"/>
        <v>39.600000000000023</v>
      </c>
      <c r="Q89" s="96">
        <f t="shared" si="1"/>
        <v>30.600000000000023</v>
      </c>
      <c r="R89" s="96">
        <f t="shared" si="1"/>
        <v>21.600000000000023</v>
      </c>
      <c r="S89" s="96">
        <f t="shared" si="1"/>
        <v>12.600000000000023</v>
      </c>
      <c r="T89" s="96">
        <f t="shared" si="1"/>
        <v>3.6000000000000227</v>
      </c>
      <c r="U89" s="96">
        <f t="shared" si="1"/>
        <v>-1</v>
      </c>
      <c r="V89" s="96">
        <f t="shared" si="1"/>
        <v>-1</v>
      </c>
      <c r="W89" s="96">
        <f t="shared" si="1"/>
        <v>-1</v>
      </c>
      <c r="X89" s="96">
        <f t="shared" si="1"/>
        <v>-1</v>
      </c>
      <c r="Y89" s="96">
        <f t="shared" si="1"/>
        <v>-1</v>
      </c>
      <c r="Z89" s="96">
        <f t="shared" si="1"/>
        <v>-1</v>
      </c>
      <c r="AA89" s="96">
        <f t="shared" si="1"/>
        <v>-1</v>
      </c>
      <c r="AB89" s="96">
        <f t="shared" si="1"/>
        <v>-1</v>
      </c>
      <c r="AC89" s="96">
        <f t="shared" si="2"/>
        <v>-1</v>
      </c>
      <c r="AD89" s="96">
        <f t="shared" si="2"/>
        <v>-1</v>
      </c>
      <c r="AE89" s="96">
        <f t="shared" si="2"/>
        <v>-1</v>
      </c>
      <c r="AF89" s="96">
        <f t="shared" si="2"/>
        <v>-1</v>
      </c>
      <c r="AG89" s="96">
        <f t="shared" si="2"/>
        <v>-1</v>
      </c>
      <c r="AH89" s="96">
        <f t="shared" si="2"/>
        <v>-1</v>
      </c>
    </row>
    <row r="90" spans="11:34" ht="15" customHeight="1">
      <c r="K90" s="98"/>
      <c r="L90" s="98">
        <v>15</v>
      </c>
      <c r="M90" s="96">
        <f t="shared" si="1"/>
        <v>51.75</v>
      </c>
      <c r="N90" s="96">
        <f t="shared" si="1"/>
        <v>47.25</v>
      </c>
      <c r="O90" s="96">
        <f t="shared" si="1"/>
        <v>40.5</v>
      </c>
      <c r="P90" s="96">
        <f t="shared" si="1"/>
        <v>31.5</v>
      </c>
      <c r="Q90" s="96">
        <f t="shared" si="1"/>
        <v>22.5</v>
      </c>
      <c r="R90" s="96">
        <f t="shared" si="1"/>
        <v>13.5</v>
      </c>
      <c r="S90" s="96">
        <f t="shared" si="1"/>
        <v>4.5</v>
      </c>
      <c r="T90" s="96">
        <f t="shared" si="1"/>
        <v>-1</v>
      </c>
      <c r="U90" s="96">
        <f t="shared" si="1"/>
        <v>-1</v>
      </c>
      <c r="V90" s="96">
        <f t="shared" si="1"/>
        <v>-1</v>
      </c>
      <c r="W90" s="96">
        <f t="shared" si="1"/>
        <v>-1</v>
      </c>
      <c r="X90" s="96">
        <f t="shared" si="1"/>
        <v>-1</v>
      </c>
      <c r="Y90" s="96">
        <f t="shared" si="1"/>
        <v>-1</v>
      </c>
      <c r="Z90" s="96">
        <f t="shared" si="1"/>
        <v>-1</v>
      </c>
      <c r="AA90" s="96">
        <f t="shared" si="1"/>
        <v>-1</v>
      </c>
      <c r="AB90" s="96">
        <f t="shared" si="1"/>
        <v>-1</v>
      </c>
      <c r="AC90" s="96">
        <f t="shared" si="2"/>
        <v>-1</v>
      </c>
      <c r="AD90" s="96">
        <f t="shared" si="2"/>
        <v>-1</v>
      </c>
      <c r="AE90" s="96">
        <f t="shared" si="2"/>
        <v>-1</v>
      </c>
      <c r="AF90" s="96">
        <f t="shared" si="2"/>
        <v>-1</v>
      </c>
      <c r="AG90" s="96">
        <f t="shared" si="2"/>
        <v>-1</v>
      </c>
      <c r="AH90" s="96">
        <f t="shared" si="2"/>
        <v>-1</v>
      </c>
    </row>
    <row r="91" spans="11:34" ht="15" customHeight="1">
      <c r="K91" s="98"/>
      <c r="L91" s="98">
        <v>16</v>
      </c>
      <c r="M91" s="96">
        <f t="shared" ref="M91:AB96" si="3">MAX(IF((100-(2*M$74*($T$4/$X$4)+2*$L91*($V$4/$X$4)))&gt;=$F$56,($X$56-$Y$56)/(100-$F$56)*(100-(2*M$74*($T$4/$X$4)+2*$L91*($V$4/$X$4)))+$X$56-($X$56-$Y$56)/(100-$F$56)*100,IF((100-(2*M$74*($T$4/$X$4)+2*$L91*($V$4/$X$4)))&gt;=$G$56,($Y$56-$Z$56)/($F$56-$G$56)*(100-(2*M$74*($T$4/$X$4)+2*$L91*($V$4/$X$4)))+$Y$56-($Y$56-$Z$56)/($F$56-$G$56)*$F$56,($Z$56)/($G$56-$H$56)*(100-(2*M$74*($T$4/$X$4)+2*$L91*($V$4/$X$4)))+$Z$56-($Z$56)/($G$56-$H$56)*$G$56)),-1)</f>
        <v>47.699999999999989</v>
      </c>
      <c r="N91" s="96">
        <f t="shared" si="3"/>
        <v>41.399999999999977</v>
      </c>
      <c r="O91" s="96">
        <f t="shared" si="3"/>
        <v>32.399999999999977</v>
      </c>
      <c r="P91" s="96">
        <f t="shared" si="3"/>
        <v>23.399999999999977</v>
      </c>
      <c r="Q91" s="96">
        <f t="shared" si="3"/>
        <v>14.399999999999977</v>
      </c>
      <c r="R91" s="96">
        <f t="shared" si="3"/>
        <v>5.3999999999999773</v>
      </c>
      <c r="S91" s="96">
        <f t="shared" si="3"/>
        <v>-1</v>
      </c>
      <c r="T91" s="96">
        <f t="shared" si="3"/>
        <v>-1</v>
      </c>
      <c r="U91" s="96">
        <f t="shared" si="3"/>
        <v>-1</v>
      </c>
      <c r="V91" s="96">
        <f t="shared" si="3"/>
        <v>-1</v>
      </c>
      <c r="W91" s="96">
        <f t="shared" si="3"/>
        <v>-1</v>
      </c>
      <c r="X91" s="96">
        <f t="shared" si="3"/>
        <v>-1</v>
      </c>
      <c r="Y91" s="96">
        <f t="shared" si="3"/>
        <v>-1</v>
      </c>
      <c r="Z91" s="96">
        <f t="shared" si="3"/>
        <v>-1</v>
      </c>
      <c r="AA91" s="96">
        <f t="shared" si="3"/>
        <v>-1</v>
      </c>
      <c r="AB91" s="96">
        <f t="shared" si="3"/>
        <v>-1</v>
      </c>
      <c r="AC91" s="96">
        <f t="shared" ref="AC91:AH96" si="4">MAX(IF((100-(2*AC$74*($T$4/$X$4)+2*$L91*($V$4/$X$4)))&gt;=$F$56,($X$56-$Y$56)/(100-$F$56)*(100-(2*AC$74*($T$4/$X$4)+2*$L91*($V$4/$X$4)))+$X$56-($X$56-$Y$56)/(100-$F$56)*100,IF((100-(2*AC$74*($T$4/$X$4)+2*$L91*($V$4/$X$4)))&gt;=$G$56,($Y$56-$Z$56)/($F$56-$G$56)*(100-(2*AC$74*($T$4/$X$4)+2*$L91*($V$4/$X$4)))+$Y$56-($Y$56-$Z$56)/($F$56-$G$56)*$F$56,($Z$56)/($G$56-$H$56)*(100-(2*AC$74*($T$4/$X$4)+2*$L91*($V$4/$X$4)))+$Z$56-($Z$56)/($G$56-$H$56)*$G$56)),-1)</f>
        <v>-1</v>
      </c>
      <c r="AD91" s="96">
        <f t="shared" si="4"/>
        <v>-1</v>
      </c>
      <c r="AE91" s="96">
        <f t="shared" si="4"/>
        <v>-1</v>
      </c>
      <c r="AF91" s="96">
        <f t="shared" si="4"/>
        <v>-1</v>
      </c>
      <c r="AG91" s="96">
        <f t="shared" si="4"/>
        <v>-1</v>
      </c>
      <c r="AH91" s="96">
        <f t="shared" si="4"/>
        <v>-1</v>
      </c>
    </row>
    <row r="92" spans="11:34" ht="15" customHeight="1">
      <c r="K92" s="98"/>
      <c r="L92" s="98">
        <v>17</v>
      </c>
      <c r="M92" s="96">
        <f t="shared" si="3"/>
        <v>42.300000000000068</v>
      </c>
      <c r="N92" s="96">
        <f t="shared" si="3"/>
        <v>33.300000000000068</v>
      </c>
      <c r="O92" s="96">
        <f t="shared" si="3"/>
        <v>24.300000000000068</v>
      </c>
      <c r="P92" s="96">
        <f t="shared" si="3"/>
        <v>15.300000000000068</v>
      </c>
      <c r="Q92" s="96">
        <f t="shared" si="3"/>
        <v>6.3000000000000682</v>
      </c>
      <c r="R92" s="96">
        <f t="shared" si="3"/>
        <v>-1</v>
      </c>
      <c r="S92" s="96">
        <f t="shared" si="3"/>
        <v>-1</v>
      </c>
      <c r="T92" s="96">
        <f t="shared" si="3"/>
        <v>-1</v>
      </c>
      <c r="U92" s="96">
        <f t="shared" si="3"/>
        <v>-1</v>
      </c>
      <c r="V92" s="96">
        <f t="shared" si="3"/>
        <v>-1</v>
      </c>
      <c r="W92" s="96">
        <f t="shared" si="3"/>
        <v>-1</v>
      </c>
      <c r="X92" s="96">
        <f t="shared" si="3"/>
        <v>-1</v>
      </c>
      <c r="Y92" s="96">
        <f t="shared" si="3"/>
        <v>-1</v>
      </c>
      <c r="Z92" s="96">
        <f t="shared" si="3"/>
        <v>-1</v>
      </c>
      <c r="AA92" s="96">
        <f t="shared" si="3"/>
        <v>-1</v>
      </c>
      <c r="AB92" s="96">
        <f t="shared" si="3"/>
        <v>-1</v>
      </c>
      <c r="AC92" s="96">
        <f t="shared" si="4"/>
        <v>-1</v>
      </c>
      <c r="AD92" s="96">
        <f t="shared" si="4"/>
        <v>-1</v>
      </c>
      <c r="AE92" s="96">
        <f t="shared" si="4"/>
        <v>-1</v>
      </c>
      <c r="AF92" s="96">
        <f t="shared" si="4"/>
        <v>-1</v>
      </c>
      <c r="AG92" s="96">
        <f t="shared" si="4"/>
        <v>-1</v>
      </c>
      <c r="AH92" s="96">
        <f t="shared" si="4"/>
        <v>-1</v>
      </c>
    </row>
    <row r="93" spans="11:34" ht="15" customHeight="1">
      <c r="K93" s="98"/>
      <c r="L93" s="98">
        <v>18</v>
      </c>
      <c r="M93" s="96">
        <f t="shared" si="3"/>
        <v>34.199999999999932</v>
      </c>
      <c r="N93" s="96">
        <f t="shared" si="3"/>
        <v>25.199999999999932</v>
      </c>
      <c r="O93" s="96">
        <f t="shared" si="3"/>
        <v>16.199999999999932</v>
      </c>
      <c r="P93" s="96">
        <f t="shared" si="3"/>
        <v>7.1999999999999318</v>
      </c>
      <c r="Q93" s="96">
        <f t="shared" si="3"/>
        <v>-1</v>
      </c>
      <c r="R93" s="96">
        <f t="shared" si="3"/>
        <v>-1</v>
      </c>
      <c r="S93" s="96">
        <f t="shared" si="3"/>
        <v>-1</v>
      </c>
      <c r="T93" s="96">
        <f t="shared" si="3"/>
        <v>-1</v>
      </c>
      <c r="U93" s="96">
        <f t="shared" si="3"/>
        <v>-1</v>
      </c>
      <c r="V93" s="96">
        <f t="shared" si="3"/>
        <v>-1</v>
      </c>
      <c r="W93" s="96">
        <f t="shared" si="3"/>
        <v>-1</v>
      </c>
      <c r="X93" s="96">
        <f t="shared" si="3"/>
        <v>-1</v>
      </c>
      <c r="Y93" s="96">
        <f t="shared" si="3"/>
        <v>-1</v>
      </c>
      <c r="Z93" s="96">
        <f t="shared" si="3"/>
        <v>-1</v>
      </c>
      <c r="AA93" s="96">
        <f t="shared" si="3"/>
        <v>-1</v>
      </c>
      <c r="AB93" s="96">
        <f t="shared" si="3"/>
        <v>-1</v>
      </c>
      <c r="AC93" s="96">
        <f t="shared" si="4"/>
        <v>-1</v>
      </c>
      <c r="AD93" s="96">
        <f t="shared" si="4"/>
        <v>-1</v>
      </c>
      <c r="AE93" s="96">
        <f t="shared" si="4"/>
        <v>-1</v>
      </c>
      <c r="AF93" s="96">
        <f t="shared" si="4"/>
        <v>-1</v>
      </c>
      <c r="AG93" s="96">
        <f t="shared" si="4"/>
        <v>-1</v>
      </c>
      <c r="AH93" s="96">
        <f t="shared" si="4"/>
        <v>-1</v>
      </c>
    </row>
    <row r="94" spans="11:34" ht="15" customHeight="1">
      <c r="K94" s="98"/>
      <c r="L94" s="98">
        <v>19</v>
      </c>
      <c r="M94" s="96">
        <f t="shared" si="3"/>
        <v>26.100000000000023</v>
      </c>
      <c r="N94" s="96">
        <f t="shared" si="3"/>
        <v>17.100000000000023</v>
      </c>
      <c r="O94" s="96">
        <f t="shared" si="3"/>
        <v>8.1000000000000227</v>
      </c>
      <c r="P94" s="96">
        <f t="shared" si="3"/>
        <v>-0.89999999999997726</v>
      </c>
      <c r="Q94" s="96">
        <f t="shared" si="3"/>
        <v>-1</v>
      </c>
      <c r="R94" s="96">
        <f t="shared" si="3"/>
        <v>-1</v>
      </c>
      <c r="S94" s="96">
        <f t="shared" si="3"/>
        <v>-1</v>
      </c>
      <c r="T94" s="96">
        <f t="shared" si="3"/>
        <v>-1</v>
      </c>
      <c r="U94" s="96">
        <f t="shared" si="3"/>
        <v>-1</v>
      </c>
      <c r="V94" s="96">
        <f t="shared" si="3"/>
        <v>-1</v>
      </c>
      <c r="W94" s="96">
        <f t="shared" si="3"/>
        <v>-1</v>
      </c>
      <c r="X94" s="96">
        <f t="shared" si="3"/>
        <v>-1</v>
      </c>
      <c r="Y94" s="96">
        <f t="shared" si="3"/>
        <v>-1</v>
      </c>
      <c r="Z94" s="96">
        <f t="shared" si="3"/>
        <v>-1</v>
      </c>
      <c r="AA94" s="96">
        <f t="shared" si="3"/>
        <v>-1</v>
      </c>
      <c r="AB94" s="96">
        <f t="shared" si="3"/>
        <v>-1</v>
      </c>
      <c r="AC94" s="96">
        <f t="shared" si="4"/>
        <v>-1</v>
      </c>
      <c r="AD94" s="96">
        <f t="shared" si="4"/>
        <v>-1</v>
      </c>
      <c r="AE94" s="96">
        <f t="shared" si="4"/>
        <v>-1</v>
      </c>
      <c r="AF94" s="96">
        <f t="shared" si="4"/>
        <v>-1</v>
      </c>
      <c r="AG94" s="96">
        <f t="shared" si="4"/>
        <v>-1</v>
      </c>
      <c r="AH94" s="96">
        <f t="shared" si="4"/>
        <v>-1</v>
      </c>
    </row>
    <row r="95" spans="11:34" ht="15" customHeight="1">
      <c r="K95" s="98"/>
      <c r="L95" s="98">
        <v>20</v>
      </c>
      <c r="M95" s="96">
        <f t="shared" si="3"/>
        <v>18</v>
      </c>
      <c r="N95" s="96">
        <f t="shared" si="3"/>
        <v>9</v>
      </c>
      <c r="O95" s="96">
        <f t="shared" si="3"/>
        <v>0</v>
      </c>
      <c r="P95" s="96">
        <f t="shared" si="3"/>
        <v>-1</v>
      </c>
      <c r="Q95" s="96">
        <f t="shared" si="3"/>
        <v>-1</v>
      </c>
      <c r="R95" s="96">
        <f t="shared" si="3"/>
        <v>-1</v>
      </c>
      <c r="S95" s="96">
        <f t="shared" si="3"/>
        <v>-1</v>
      </c>
      <c r="T95" s="96">
        <f t="shared" si="3"/>
        <v>-1</v>
      </c>
      <c r="U95" s="96">
        <f t="shared" si="3"/>
        <v>-1</v>
      </c>
      <c r="V95" s="96">
        <f t="shared" si="3"/>
        <v>-1</v>
      </c>
      <c r="W95" s="96">
        <f t="shared" si="3"/>
        <v>-1</v>
      </c>
      <c r="X95" s="96">
        <f t="shared" si="3"/>
        <v>-1</v>
      </c>
      <c r="Y95" s="96">
        <f t="shared" si="3"/>
        <v>-1</v>
      </c>
      <c r="Z95" s="96">
        <f t="shared" si="3"/>
        <v>-1</v>
      </c>
      <c r="AA95" s="96">
        <f t="shared" si="3"/>
        <v>-1</v>
      </c>
      <c r="AB95" s="96">
        <f t="shared" si="3"/>
        <v>-1</v>
      </c>
      <c r="AC95" s="96">
        <f t="shared" si="4"/>
        <v>-1</v>
      </c>
      <c r="AD95" s="96">
        <f t="shared" si="4"/>
        <v>-1</v>
      </c>
      <c r="AE95" s="96">
        <f t="shared" si="4"/>
        <v>-1</v>
      </c>
      <c r="AF95" s="96">
        <f t="shared" si="4"/>
        <v>-1</v>
      </c>
      <c r="AG95" s="96">
        <f t="shared" si="4"/>
        <v>-1</v>
      </c>
      <c r="AH95" s="96">
        <f t="shared" si="4"/>
        <v>-1</v>
      </c>
    </row>
    <row r="96" spans="11:34" ht="15" customHeight="1">
      <c r="L96" s="96">
        <v>21</v>
      </c>
      <c r="M96" s="96">
        <f t="shared" si="3"/>
        <v>9.8999999999999773</v>
      </c>
      <c r="N96" s="96">
        <f t="shared" si="3"/>
        <v>0.89999999999997726</v>
      </c>
      <c r="O96" s="96">
        <f t="shared" si="3"/>
        <v>-1</v>
      </c>
      <c r="P96" s="96">
        <f t="shared" si="3"/>
        <v>-1</v>
      </c>
      <c r="Q96" s="96">
        <f t="shared" si="3"/>
        <v>-1</v>
      </c>
      <c r="R96" s="96">
        <f t="shared" si="3"/>
        <v>-1</v>
      </c>
      <c r="S96" s="96">
        <f t="shared" si="3"/>
        <v>-1</v>
      </c>
      <c r="T96" s="96">
        <f t="shared" si="3"/>
        <v>-1</v>
      </c>
      <c r="U96" s="96">
        <f t="shared" si="3"/>
        <v>-1</v>
      </c>
      <c r="V96" s="96">
        <f t="shared" si="3"/>
        <v>-1</v>
      </c>
      <c r="W96" s="96">
        <f t="shared" si="3"/>
        <v>-1</v>
      </c>
      <c r="X96" s="96">
        <f t="shared" si="3"/>
        <v>-1</v>
      </c>
      <c r="Y96" s="96">
        <f t="shared" si="3"/>
        <v>-1</v>
      </c>
      <c r="Z96" s="96">
        <f t="shared" si="3"/>
        <v>-1</v>
      </c>
      <c r="AA96" s="96">
        <f t="shared" si="3"/>
        <v>-1</v>
      </c>
      <c r="AB96" s="96">
        <f t="shared" si="3"/>
        <v>-1</v>
      </c>
      <c r="AC96" s="96">
        <f t="shared" si="4"/>
        <v>-1</v>
      </c>
      <c r="AD96" s="96">
        <f t="shared" si="4"/>
        <v>-1</v>
      </c>
      <c r="AE96" s="96">
        <f t="shared" si="4"/>
        <v>-1</v>
      </c>
      <c r="AF96" s="96">
        <f t="shared" si="4"/>
        <v>-1</v>
      </c>
      <c r="AG96" s="96">
        <f t="shared" si="4"/>
        <v>-1</v>
      </c>
      <c r="AH96" s="96">
        <f t="shared" si="4"/>
        <v>-1</v>
      </c>
    </row>
    <row r="133" spans="1:1" ht="15" customHeight="1">
      <c r="A133" s="99"/>
    </row>
  </sheetData>
  <customSheetViews>
    <customSheetView guid="{A35FDF10-E4D3-BA4B-B0E9-1D3267C557ED}" state="hidden" topLeftCell="A31">
      <selection activeCell="J60" sqref="J60:K60"/>
      <pageMargins left="0" right="0" top="0" bottom="0" header="0" footer="0"/>
    </customSheetView>
    <customSheetView guid="{CF32832F-96AB-F24B-95EF-A13363AE7304}" state="hidden" topLeftCell="A31">
      <selection activeCell="J60" sqref="J60:K60"/>
      <pageMargins left="0" right="0" top="0" bottom="0" header="0" footer="0"/>
    </customSheetView>
    <customSheetView guid="{421149ED-C3D5-4EBD-A6D0-057EC772335F}" state="hidden" topLeftCell="A31">
      <selection activeCell="J60" sqref="J60:K60"/>
      <pageMargins left="0" right="0" top="0" bottom="0" header="0" footer="0"/>
    </customSheetView>
  </customSheetViews>
  <pageMargins left="0.7" right="0.7" top="0.78740157499999996" bottom="0.78740157499999996" header="0.3" footer="0.3"/>
  <drawing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674D61-86CA-41AA-A7A1-E7AB22D463D7}">
  <dimension ref="A1:U25"/>
  <sheetViews>
    <sheetView topLeftCell="A11" workbookViewId="0">
      <selection activeCell="B2" sqref="B2:H2"/>
    </sheetView>
  </sheetViews>
  <sheetFormatPr defaultColWidth="11.42578125" defaultRowHeight="15"/>
  <cols>
    <col min="1" max="1" width="17.7109375" style="83" customWidth="1"/>
    <col min="2" max="3" width="6.28515625" style="83" customWidth="1"/>
    <col min="4" max="4" width="18.7109375" style="83" customWidth="1"/>
    <col min="5" max="5" width="6.7109375" style="83" customWidth="1"/>
    <col min="6" max="6" width="18.7109375" style="83" customWidth="1"/>
    <col min="7" max="7" width="6.85546875" style="83" customWidth="1"/>
    <col min="8" max="8" width="18.7109375" style="83" customWidth="1"/>
    <col min="9" max="9" width="7.140625" style="83" customWidth="1"/>
    <col min="10" max="10" width="18.7109375" style="83" customWidth="1"/>
    <col min="11" max="11" width="7.28515625" style="83" customWidth="1"/>
    <col min="12" max="12" width="18.7109375" style="83" customWidth="1"/>
    <col min="13" max="14" width="7.85546875" style="83" customWidth="1"/>
    <col min="15" max="15" width="18.7109375" style="83" customWidth="1"/>
    <col min="16" max="16" width="6.28515625" style="83" customWidth="1"/>
    <col min="17" max="17" width="3.7109375" style="83" customWidth="1"/>
    <col min="18" max="18" width="20.42578125" style="83" customWidth="1"/>
    <col min="19" max="19" width="53.7109375" style="83" customWidth="1"/>
    <col min="20" max="20" width="48.140625" style="83" customWidth="1"/>
    <col min="21" max="21" width="35.42578125" style="83" customWidth="1"/>
    <col min="22" max="16384" width="11.42578125" style="83"/>
  </cols>
  <sheetData>
    <row r="1" spans="1:21" s="181" customFormat="1" ht="21">
      <c r="B1" s="279" t="s">
        <v>294</v>
      </c>
      <c r="C1" s="279"/>
      <c r="D1" s="279"/>
      <c r="E1" s="279"/>
      <c r="F1" s="279"/>
      <c r="G1" s="279"/>
      <c r="H1" s="279"/>
    </row>
    <row r="2" spans="1:21" s="182" customFormat="1">
      <c r="B2" s="280" t="s">
        <v>1</v>
      </c>
      <c r="C2" s="280"/>
      <c r="D2" s="280"/>
      <c r="E2" s="280"/>
      <c r="F2" s="280"/>
      <c r="G2" s="280"/>
      <c r="H2" s="280"/>
    </row>
    <row r="3" spans="1:21" s="182" customFormat="1">
      <c r="B3" s="225"/>
      <c r="C3" s="225"/>
      <c r="D3" s="225"/>
      <c r="E3" s="225"/>
      <c r="F3" s="225"/>
      <c r="G3" s="225"/>
      <c r="H3" s="225"/>
    </row>
    <row r="4" spans="1:21" s="238" customFormat="1" ht="33" customHeight="1">
      <c r="A4" s="283" t="e">
        <f ca="1">MID(CELL("dateiname",A1),SEARCH("]",CELL("dateiname",A1))+1,31)</f>
        <v>#VALUE!</v>
      </c>
      <c r="B4" s="283"/>
      <c r="C4" s="283"/>
      <c r="D4" s="283"/>
      <c r="E4" s="34" t="s">
        <v>22</v>
      </c>
      <c r="F4" s="34"/>
      <c r="G4" s="34"/>
      <c r="H4" s="34"/>
      <c r="I4" s="34"/>
      <c r="J4" s="34"/>
      <c r="K4" s="34"/>
      <c r="L4" s="34"/>
      <c r="M4" s="237"/>
      <c r="N4" s="237"/>
    </row>
    <row r="5" spans="1:21" s="182" customFormat="1" ht="15.95" thickBot="1">
      <c r="B5" s="183"/>
      <c r="C5" s="184"/>
      <c r="D5" s="184"/>
      <c r="E5" s="185"/>
      <c r="F5" s="185"/>
      <c r="G5" s="185"/>
      <c r="H5" s="185"/>
      <c r="I5" s="185"/>
      <c r="J5" s="185"/>
      <c r="K5" s="185"/>
      <c r="L5" s="185"/>
      <c r="M5" s="185"/>
      <c r="N5" s="185"/>
    </row>
    <row r="6" spans="1:21" ht="27.6" customHeight="1">
      <c r="A6" s="157" t="s">
        <v>295</v>
      </c>
      <c r="B6" s="226"/>
      <c r="C6" s="82"/>
      <c r="P6" s="81"/>
      <c r="Q6" s="81"/>
      <c r="R6" s="287" t="s">
        <v>296</v>
      </c>
      <c r="S6" s="231" t="s">
        <v>297</v>
      </c>
      <c r="T6" s="231" t="s">
        <v>298</v>
      </c>
      <c r="U6" s="231" t="s">
        <v>299</v>
      </c>
    </row>
    <row r="7" spans="1:21" ht="28.35" customHeight="1" thickBot="1">
      <c r="R7" s="288"/>
      <c r="S7" s="232" t="s">
        <v>300</v>
      </c>
      <c r="T7" s="232" t="s">
        <v>301</v>
      </c>
      <c r="U7" s="232" t="s">
        <v>302</v>
      </c>
    </row>
    <row r="8" spans="1:21" ht="25.35" customHeight="1">
      <c r="A8" s="290" t="s">
        <v>303</v>
      </c>
      <c r="B8" s="291"/>
      <c r="C8" s="291"/>
      <c r="D8" s="291"/>
      <c r="E8" s="291"/>
      <c r="F8" s="291"/>
      <c r="G8" s="291"/>
      <c r="H8" s="291"/>
      <c r="I8" s="291"/>
      <c r="J8" s="291"/>
      <c r="K8" s="291"/>
      <c r="L8" s="291"/>
      <c r="M8" s="291"/>
      <c r="N8" s="291"/>
      <c r="O8" s="291"/>
      <c r="P8" s="292"/>
      <c r="R8" s="233" t="s">
        <v>304</v>
      </c>
      <c r="S8" s="234" t="s">
        <v>305</v>
      </c>
      <c r="T8" s="153"/>
      <c r="U8" s="154"/>
    </row>
    <row r="9" spans="1:21" ht="40.35" customHeight="1" thickBot="1">
      <c r="A9" s="281" t="s">
        <v>306</v>
      </c>
      <c r="B9" s="282"/>
      <c r="C9" s="228" t="s">
        <v>307</v>
      </c>
      <c r="D9" s="281" t="s">
        <v>308</v>
      </c>
      <c r="E9" s="282"/>
      <c r="F9" s="281" t="s">
        <v>309</v>
      </c>
      <c r="G9" s="282"/>
      <c r="H9" s="281" t="s">
        <v>310</v>
      </c>
      <c r="I9" s="282"/>
      <c r="J9" s="281" t="s">
        <v>311</v>
      </c>
      <c r="K9" s="282"/>
      <c r="L9" s="281" t="s">
        <v>312</v>
      </c>
      <c r="M9" s="282"/>
      <c r="N9" s="228" t="s">
        <v>307</v>
      </c>
      <c r="O9" s="281" t="s">
        <v>313</v>
      </c>
      <c r="P9" s="282"/>
      <c r="R9" s="235" t="s">
        <v>314</v>
      </c>
      <c r="S9" s="236" t="s">
        <v>315</v>
      </c>
      <c r="T9" s="155"/>
      <c r="U9" s="156"/>
    </row>
    <row r="10" spans="1:21" ht="39.6" customHeight="1">
      <c r="A10" s="84" t="s">
        <v>316</v>
      </c>
      <c r="B10" s="226"/>
      <c r="C10" s="229"/>
      <c r="D10" s="84" t="s">
        <v>297</v>
      </c>
      <c r="E10" s="226"/>
      <c r="F10" s="84" t="s">
        <v>297</v>
      </c>
      <c r="G10" s="226"/>
      <c r="H10" s="84" t="s">
        <v>297</v>
      </c>
      <c r="I10" s="226"/>
      <c r="J10" s="84" t="s">
        <v>297</v>
      </c>
      <c r="K10" s="226"/>
      <c r="L10" s="84" t="s">
        <v>317</v>
      </c>
      <c r="M10" s="226"/>
      <c r="N10" s="229"/>
      <c r="O10" s="84" t="s">
        <v>318</v>
      </c>
      <c r="P10" s="226"/>
    </row>
    <row r="11" spans="1:21" ht="40.35" customHeight="1">
      <c r="A11" s="84" t="s">
        <v>319</v>
      </c>
      <c r="B11" s="226"/>
      <c r="C11" s="229"/>
      <c r="D11" s="84" t="s">
        <v>320</v>
      </c>
      <c r="E11" s="226"/>
      <c r="F11" s="84" t="s">
        <v>320</v>
      </c>
      <c r="G11" s="226"/>
      <c r="H11" s="84" t="s">
        <v>320</v>
      </c>
      <c r="I11" s="226"/>
      <c r="J11" s="84" t="s">
        <v>320</v>
      </c>
      <c r="K11" s="226"/>
      <c r="L11" s="84" t="s">
        <v>321</v>
      </c>
      <c r="M11" s="226"/>
      <c r="N11" s="229"/>
      <c r="O11" s="84" t="s">
        <v>322</v>
      </c>
      <c r="P11" s="226"/>
      <c r="R11" s="152"/>
      <c r="S11" s="152"/>
      <c r="T11" s="152"/>
      <c r="U11" s="152"/>
    </row>
    <row r="12" spans="1:21" ht="40.35" customHeight="1">
      <c r="A12" s="84" t="s">
        <v>323</v>
      </c>
      <c r="B12" s="226"/>
      <c r="C12" s="229"/>
      <c r="D12" s="84" t="s">
        <v>299</v>
      </c>
      <c r="E12" s="226"/>
      <c r="F12" s="84" t="s">
        <v>299</v>
      </c>
      <c r="G12" s="226"/>
      <c r="H12" s="84" t="s">
        <v>299</v>
      </c>
      <c r="I12" s="226"/>
      <c r="J12" s="84" t="s">
        <v>299</v>
      </c>
      <c r="K12" s="226"/>
      <c r="L12" s="84" t="s">
        <v>324</v>
      </c>
      <c r="M12" s="226"/>
      <c r="N12" s="229"/>
      <c r="O12" s="84" t="s">
        <v>325</v>
      </c>
      <c r="P12" s="226"/>
      <c r="R12" s="152"/>
      <c r="S12" s="152"/>
      <c r="T12" s="152"/>
      <c r="U12" s="152"/>
    </row>
    <row r="13" spans="1:21" ht="40.35" customHeight="1">
      <c r="A13" s="158" t="s">
        <v>326</v>
      </c>
      <c r="B13" s="227"/>
      <c r="C13" s="230"/>
      <c r="D13" s="158" t="s">
        <v>327</v>
      </c>
      <c r="E13" s="227"/>
      <c r="J13" s="85"/>
      <c r="K13" s="85"/>
      <c r="L13" s="85"/>
      <c r="M13" s="85"/>
      <c r="N13" s="85"/>
      <c r="O13" s="158" t="s">
        <v>328</v>
      </c>
      <c r="P13" s="227"/>
    </row>
    <row r="14" spans="1:21" ht="47.1" customHeight="1">
      <c r="A14" s="289" t="s">
        <v>329</v>
      </c>
      <c r="B14" s="285"/>
      <c r="C14" s="285"/>
      <c r="D14" s="285"/>
      <c r="E14" s="285"/>
      <c r="F14" s="285"/>
      <c r="G14" s="285"/>
      <c r="H14" s="285"/>
      <c r="I14" s="285"/>
      <c r="J14" s="285"/>
      <c r="K14" s="285"/>
      <c r="L14" s="285"/>
      <c r="M14" s="285"/>
      <c r="N14" s="285"/>
      <c r="O14" s="285"/>
      <c r="P14" s="286"/>
    </row>
    <row r="15" spans="1:21" ht="31.35" customHeight="1">
      <c r="A15" s="157" t="s">
        <v>295</v>
      </c>
      <c r="B15" s="226"/>
      <c r="C15" s="159"/>
      <c r="D15" s="159"/>
      <c r="E15" s="159"/>
      <c r="F15" s="159"/>
      <c r="G15" s="159"/>
      <c r="H15" s="159"/>
      <c r="I15" s="159"/>
      <c r="J15" s="159"/>
      <c r="K15" s="159"/>
      <c r="L15" s="159"/>
      <c r="M15" s="159"/>
      <c r="N15" s="159"/>
      <c r="O15" s="159"/>
      <c r="P15" s="160"/>
    </row>
    <row r="16" spans="1:21" ht="40.35" customHeight="1">
      <c r="A16" s="290" t="s">
        <v>330</v>
      </c>
      <c r="B16" s="291"/>
      <c r="C16" s="291"/>
      <c r="D16" s="291"/>
      <c r="E16" s="291"/>
      <c r="F16" s="291"/>
      <c r="G16" s="291"/>
      <c r="H16" s="291"/>
      <c r="I16" s="291"/>
      <c r="J16" s="291"/>
      <c r="K16" s="291"/>
      <c r="L16" s="291"/>
      <c r="M16" s="291"/>
      <c r="N16" s="291"/>
      <c r="O16" s="291"/>
      <c r="P16" s="292"/>
    </row>
    <row r="17" spans="1:16" ht="40.35" customHeight="1">
      <c r="A17" s="281" t="s">
        <v>306</v>
      </c>
      <c r="B17" s="282"/>
      <c r="C17" s="228" t="s">
        <v>307</v>
      </c>
      <c r="D17" s="281" t="s">
        <v>308</v>
      </c>
      <c r="E17" s="282"/>
      <c r="F17" s="281" t="s">
        <v>309</v>
      </c>
      <c r="G17" s="282"/>
      <c r="H17" s="281" t="s">
        <v>310</v>
      </c>
      <c r="I17" s="282"/>
      <c r="J17" s="281" t="s">
        <v>311</v>
      </c>
      <c r="K17" s="282"/>
      <c r="L17" s="281" t="s">
        <v>312</v>
      </c>
      <c r="M17" s="282"/>
      <c r="N17" s="228" t="s">
        <v>307</v>
      </c>
      <c r="O17" s="281" t="s">
        <v>313</v>
      </c>
      <c r="P17" s="282"/>
    </row>
    <row r="18" spans="1:16" ht="40.35" customHeight="1">
      <c r="A18" s="84" t="s">
        <v>316</v>
      </c>
      <c r="B18" s="226"/>
      <c r="C18" s="229"/>
      <c r="D18" s="84" t="s">
        <v>297</v>
      </c>
      <c r="E18" s="226"/>
      <c r="F18" s="84" t="s">
        <v>297</v>
      </c>
      <c r="G18" s="226"/>
      <c r="H18" s="84" t="s">
        <v>297</v>
      </c>
      <c r="I18" s="226"/>
      <c r="J18" s="84" t="s">
        <v>297</v>
      </c>
      <c r="K18" s="226"/>
      <c r="L18" s="84" t="s">
        <v>317</v>
      </c>
      <c r="M18" s="226"/>
      <c r="N18" s="229"/>
      <c r="O18" s="84" t="s">
        <v>318</v>
      </c>
      <c r="P18" s="226"/>
    </row>
    <row r="19" spans="1:16" ht="40.35" customHeight="1">
      <c r="A19" s="84" t="s">
        <v>319</v>
      </c>
      <c r="B19" s="226"/>
      <c r="C19" s="229"/>
      <c r="D19" s="84" t="s">
        <v>320</v>
      </c>
      <c r="E19" s="226"/>
      <c r="F19" s="84" t="s">
        <v>320</v>
      </c>
      <c r="G19" s="226"/>
      <c r="H19" s="84" t="s">
        <v>320</v>
      </c>
      <c r="I19" s="226"/>
      <c r="J19" s="84" t="s">
        <v>320</v>
      </c>
      <c r="K19" s="226"/>
      <c r="L19" s="84" t="s">
        <v>321</v>
      </c>
      <c r="M19" s="226"/>
      <c r="N19" s="229"/>
      <c r="O19" s="84" t="s">
        <v>322</v>
      </c>
      <c r="P19" s="226"/>
    </row>
    <row r="20" spans="1:16" ht="40.35" customHeight="1">
      <c r="A20" s="84" t="s">
        <v>323</v>
      </c>
      <c r="B20" s="226"/>
      <c r="C20" s="229"/>
      <c r="D20" s="84" t="s">
        <v>299</v>
      </c>
      <c r="E20" s="226"/>
      <c r="F20" s="84" t="s">
        <v>299</v>
      </c>
      <c r="G20" s="226"/>
      <c r="H20" s="84" t="s">
        <v>299</v>
      </c>
      <c r="I20" s="226"/>
      <c r="J20" s="84" t="s">
        <v>299</v>
      </c>
      <c r="K20" s="226"/>
      <c r="L20" s="84" t="s">
        <v>324</v>
      </c>
      <c r="M20" s="226"/>
      <c r="N20" s="229"/>
      <c r="O20" s="84" t="s">
        <v>325</v>
      </c>
      <c r="P20" s="226"/>
    </row>
    <row r="21" spans="1:16" ht="40.35" customHeight="1">
      <c r="A21" s="158" t="s">
        <v>326</v>
      </c>
      <c r="B21" s="227"/>
      <c r="C21" s="230"/>
      <c r="D21" s="158" t="s">
        <v>327</v>
      </c>
      <c r="E21" s="227"/>
      <c r="J21" s="85"/>
      <c r="K21" s="85"/>
      <c r="L21" s="85"/>
      <c r="M21" s="85"/>
      <c r="N21" s="85"/>
      <c r="O21" s="158" t="s">
        <v>328</v>
      </c>
      <c r="P21" s="227"/>
    </row>
    <row r="22" spans="1:16" ht="120.75" customHeight="1">
      <c r="A22" s="284" t="s">
        <v>329</v>
      </c>
      <c r="B22" s="285"/>
      <c r="C22" s="285"/>
      <c r="D22" s="285"/>
      <c r="E22" s="285"/>
      <c r="F22" s="285"/>
      <c r="G22" s="285"/>
      <c r="H22" s="285"/>
      <c r="I22" s="285"/>
      <c r="J22" s="285"/>
      <c r="K22" s="285"/>
      <c r="L22" s="285"/>
      <c r="M22" s="285"/>
      <c r="N22" s="285"/>
      <c r="O22" s="285"/>
      <c r="P22" s="286"/>
    </row>
    <row r="23" spans="1:16" ht="40.35" customHeight="1"/>
    <row r="24" spans="1:16" ht="40.35" customHeight="1"/>
    <row r="25" spans="1:16" ht="40.35" customHeight="1"/>
  </sheetData>
  <customSheetViews>
    <customSheetView guid="{A35FDF10-E4D3-BA4B-B0E9-1D3267C557ED}">
      <selection activeCell="B2" sqref="B2:H2"/>
      <pageMargins left="0" right="0" top="0" bottom="0" header="0" footer="0"/>
      <pageSetup paperSize="9" orientation="portrait" r:id="rId1"/>
    </customSheetView>
    <customSheetView guid="{CF32832F-96AB-F24B-95EF-A13363AE7304}">
      <selection activeCell="B2" sqref="B2:H2"/>
      <pageMargins left="0" right="0" top="0" bottom="0" header="0" footer="0"/>
      <pageSetup paperSize="9" orientation="portrait" r:id="rId2"/>
    </customSheetView>
    <customSheetView guid="{421149ED-C3D5-4EBD-A6D0-057EC772335F}">
      <selection activeCell="B2" sqref="B2:H2"/>
      <pageMargins left="0" right="0" top="0" bottom="0" header="0" footer="0"/>
      <pageSetup paperSize="9" orientation="portrait" r:id="rId3"/>
    </customSheetView>
  </customSheetViews>
  <mergeCells count="22">
    <mergeCell ref="L17:M17"/>
    <mergeCell ref="O17:P17"/>
    <mergeCell ref="A22:P22"/>
    <mergeCell ref="R6:R7"/>
    <mergeCell ref="A14:P14"/>
    <mergeCell ref="A8:P8"/>
    <mergeCell ref="A9:B9"/>
    <mergeCell ref="D9:E9"/>
    <mergeCell ref="F9:G9"/>
    <mergeCell ref="H9:I9"/>
    <mergeCell ref="J9:K9"/>
    <mergeCell ref="L9:M9"/>
    <mergeCell ref="O9:P9"/>
    <mergeCell ref="A16:P16"/>
    <mergeCell ref="A17:B17"/>
    <mergeCell ref="D17:E17"/>
    <mergeCell ref="B1:H1"/>
    <mergeCell ref="B2:H2"/>
    <mergeCell ref="F17:G17"/>
    <mergeCell ref="H17:I17"/>
    <mergeCell ref="J17:K17"/>
    <mergeCell ref="A4:D4"/>
  </mergeCells>
  <pageMargins left="0.7" right="0.7" top="0.78740157499999996" bottom="0.78740157499999996" header="0.3" footer="0.3"/>
  <pageSetup paperSize="9" orientation="portrait" r:id="rId4"/>
  <drawing r:id="rId5"/>
  <legacyDrawing r:id="rId6"/>
  <mc:AlternateContent xmlns:mc="http://schemas.openxmlformats.org/markup-compatibility/2006">
    <mc:Choice Requires="x14">
      <controls>
        <mc:AlternateContent xmlns:mc="http://schemas.openxmlformats.org/markup-compatibility/2006">
          <mc:Choice Requires="x14">
            <control shapeId="7174" r:id="rId7" name="Check Box 6">
              <controlPr defaultSize="0" autoFill="0" autoLine="0" autoPict="0">
                <anchor moveWithCells="1">
                  <from>
                    <xdr:col>1</xdr:col>
                    <xdr:colOff>139700</xdr:colOff>
                    <xdr:row>9</xdr:row>
                    <xdr:rowOff>177800</xdr:rowOff>
                  </from>
                  <to>
                    <xdr:col>1</xdr:col>
                    <xdr:colOff>406400</xdr:colOff>
                    <xdr:row>9</xdr:row>
                    <xdr:rowOff>330200</xdr:rowOff>
                  </to>
                </anchor>
              </controlPr>
            </control>
          </mc:Choice>
        </mc:AlternateContent>
        <mc:AlternateContent xmlns:mc="http://schemas.openxmlformats.org/markup-compatibility/2006">
          <mc:Choice Requires="x14">
            <control shapeId="7178" r:id="rId8" name="Check Box 10">
              <controlPr defaultSize="0" autoFill="0" autoLine="0" autoPict="0">
                <anchor moveWithCells="1">
                  <from>
                    <xdr:col>6</xdr:col>
                    <xdr:colOff>114300</xdr:colOff>
                    <xdr:row>10</xdr:row>
                    <xdr:rowOff>63500</xdr:rowOff>
                  </from>
                  <to>
                    <xdr:col>6</xdr:col>
                    <xdr:colOff>406400</xdr:colOff>
                    <xdr:row>10</xdr:row>
                    <xdr:rowOff>431800</xdr:rowOff>
                  </to>
                </anchor>
              </controlPr>
            </control>
          </mc:Choice>
        </mc:AlternateContent>
        <mc:AlternateContent xmlns:mc="http://schemas.openxmlformats.org/markup-compatibility/2006">
          <mc:Choice Requires="x14">
            <control shapeId="7179" r:id="rId9" name="Check Box 11">
              <controlPr defaultSize="0" autoFill="0" autoLine="0" autoPict="0">
                <anchor moveWithCells="1">
                  <from>
                    <xdr:col>6</xdr:col>
                    <xdr:colOff>114300</xdr:colOff>
                    <xdr:row>11</xdr:row>
                    <xdr:rowOff>76200</xdr:rowOff>
                  </from>
                  <to>
                    <xdr:col>6</xdr:col>
                    <xdr:colOff>406400</xdr:colOff>
                    <xdr:row>12</xdr:row>
                    <xdr:rowOff>63500</xdr:rowOff>
                  </to>
                </anchor>
              </controlPr>
            </control>
          </mc:Choice>
        </mc:AlternateContent>
        <mc:AlternateContent xmlns:mc="http://schemas.openxmlformats.org/markup-compatibility/2006">
          <mc:Choice Requires="x14">
            <control shapeId="7180" r:id="rId10" name="Check Box 12">
              <controlPr defaultSize="0" autoFill="0" autoLine="0" autoPict="0">
                <anchor moveWithCells="1">
                  <from>
                    <xdr:col>6</xdr:col>
                    <xdr:colOff>101600</xdr:colOff>
                    <xdr:row>9</xdr:row>
                    <xdr:rowOff>152400</xdr:rowOff>
                  </from>
                  <to>
                    <xdr:col>6</xdr:col>
                    <xdr:colOff>381000</xdr:colOff>
                    <xdr:row>9</xdr:row>
                    <xdr:rowOff>381000</xdr:rowOff>
                  </to>
                </anchor>
              </controlPr>
            </control>
          </mc:Choice>
        </mc:AlternateContent>
        <mc:AlternateContent xmlns:mc="http://schemas.openxmlformats.org/markup-compatibility/2006">
          <mc:Choice Requires="x14">
            <control shapeId="7181" r:id="rId11" name="Check Box 13">
              <controlPr defaultSize="0" autoFill="0" autoLine="0" autoPict="0">
                <anchor moveWithCells="1">
                  <from>
                    <xdr:col>8</xdr:col>
                    <xdr:colOff>114300</xdr:colOff>
                    <xdr:row>10</xdr:row>
                    <xdr:rowOff>114300</xdr:rowOff>
                  </from>
                  <to>
                    <xdr:col>8</xdr:col>
                    <xdr:colOff>406400</xdr:colOff>
                    <xdr:row>10</xdr:row>
                    <xdr:rowOff>355600</xdr:rowOff>
                  </to>
                </anchor>
              </controlPr>
            </control>
          </mc:Choice>
        </mc:AlternateContent>
        <mc:AlternateContent xmlns:mc="http://schemas.openxmlformats.org/markup-compatibility/2006">
          <mc:Choice Requires="x14">
            <control shapeId="7182" r:id="rId12" name="Check Box 14">
              <controlPr defaultSize="0" autoFill="0" autoLine="0" autoPict="0">
                <anchor moveWithCells="1">
                  <from>
                    <xdr:col>8</xdr:col>
                    <xdr:colOff>114300</xdr:colOff>
                    <xdr:row>11</xdr:row>
                    <xdr:rowOff>76200</xdr:rowOff>
                  </from>
                  <to>
                    <xdr:col>8</xdr:col>
                    <xdr:colOff>406400</xdr:colOff>
                    <xdr:row>11</xdr:row>
                    <xdr:rowOff>406400</xdr:rowOff>
                  </to>
                </anchor>
              </controlPr>
            </control>
          </mc:Choice>
        </mc:AlternateContent>
        <mc:AlternateContent xmlns:mc="http://schemas.openxmlformats.org/markup-compatibility/2006">
          <mc:Choice Requires="x14">
            <control shapeId="7184" r:id="rId13" name="Check Box 16">
              <controlPr defaultSize="0" autoFill="0" autoLine="0" autoPict="0">
                <anchor moveWithCells="1">
                  <from>
                    <xdr:col>8</xdr:col>
                    <xdr:colOff>139700</xdr:colOff>
                    <xdr:row>9</xdr:row>
                    <xdr:rowOff>114300</xdr:rowOff>
                  </from>
                  <to>
                    <xdr:col>8</xdr:col>
                    <xdr:colOff>406400</xdr:colOff>
                    <xdr:row>9</xdr:row>
                    <xdr:rowOff>419100</xdr:rowOff>
                  </to>
                </anchor>
              </controlPr>
            </control>
          </mc:Choice>
        </mc:AlternateContent>
        <mc:AlternateContent xmlns:mc="http://schemas.openxmlformats.org/markup-compatibility/2006">
          <mc:Choice Requires="x14">
            <control shapeId="7185" r:id="rId14" name="Check Box 17">
              <controlPr defaultSize="0" autoFill="0" autoLine="0" autoPict="0">
                <anchor moveWithCells="1">
                  <from>
                    <xdr:col>10</xdr:col>
                    <xdr:colOff>114300</xdr:colOff>
                    <xdr:row>10</xdr:row>
                    <xdr:rowOff>101600</xdr:rowOff>
                  </from>
                  <to>
                    <xdr:col>10</xdr:col>
                    <xdr:colOff>406400</xdr:colOff>
                    <xdr:row>10</xdr:row>
                    <xdr:rowOff>419100</xdr:rowOff>
                  </to>
                </anchor>
              </controlPr>
            </control>
          </mc:Choice>
        </mc:AlternateContent>
        <mc:AlternateContent xmlns:mc="http://schemas.openxmlformats.org/markup-compatibility/2006">
          <mc:Choice Requires="x14">
            <control shapeId="7186" r:id="rId15" name="Check Box 18">
              <controlPr defaultSize="0" autoFill="0" autoLine="0" autoPict="0">
                <anchor moveWithCells="1">
                  <from>
                    <xdr:col>10</xdr:col>
                    <xdr:colOff>114300</xdr:colOff>
                    <xdr:row>11</xdr:row>
                    <xdr:rowOff>25400</xdr:rowOff>
                  </from>
                  <to>
                    <xdr:col>10</xdr:col>
                    <xdr:colOff>406400</xdr:colOff>
                    <xdr:row>12</xdr:row>
                    <xdr:rowOff>63500</xdr:rowOff>
                  </to>
                </anchor>
              </controlPr>
            </control>
          </mc:Choice>
        </mc:AlternateContent>
        <mc:AlternateContent xmlns:mc="http://schemas.openxmlformats.org/markup-compatibility/2006">
          <mc:Choice Requires="x14">
            <control shapeId="7187" r:id="rId16" name="Check Box 19">
              <controlPr defaultSize="0" autoFill="0" autoLine="0" autoPict="0">
                <anchor moveWithCells="1">
                  <from>
                    <xdr:col>10</xdr:col>
                    <xdr:colOff>139700</xdr:colOff>
                    <xdr:row>9</xdr:row>
                    <xdr:rowOff>139700</xdr:rowOff>
                  </from>
                  <to>
                    <xdr:col>10</xdr:col>
                    <xdr:colOff>419100</xdr:colOff>
                    <xdr:row>9</xdr:row>
                    <xdr:rowOff>330200</xdr:rowOff>
                  </to>
                </anchor>
              </controlPr>
            </control>
          </mc:Choice>
        </mc:AlternateContent>
        <mc:AlternateContent xmlns:mc="http://schemas.openxmlformats.org/markup-compatibility/2006">
          <mc:Choice Requires="x14">
            <control shapeId="7188" r:id="rId17" name="Check Box 20">
              <controlPr defaultSize="0" autoFill="0" autoLine="0" autoPict="0">
                <anchor moveWithCells="1">
                  <from>
                    <xdr:col>12</xdr:col>
                    <xdr:colOff>152400</xdr:colOff>
                    <xdr:row>8</xdr:row>
                    <xdr:rowOff>330200</xdr:rowOff>
                  </from>
                  <to>
                    <xdr:col>12</xdr:col>
                    <xdr:colOff>444500</xdr:colOff>
                    <xdr:row>10</xdr:row>
                    <xdr:rowOff>215900</xdr:rowOff>
                  </to>
                </anchor>
              </controlPr>
            </control>
          </mc:Choice>
        </mc:AlternateContent>
        <mc:AlternateContent xmlns:mc="http://schemas.openxmlformats.org/markup-compatibility/2006">
          <mc:Choice Requires="x14">
            <control shapeId="7189" r:id="rId18" name="Check Box 21">
              <controlPr defaultSize="0" autoFill="0" autoLine="0" autoPict="0">
                <anchor moveWithCells="1">
                  <from>
                    <xdr:col>12</xdr:col>
                    <xdr:colOff>177800</xdr:colOff>
                    <xdr:row>9</xdr:row>
                    <xdr:rowOff>444500</xdr:rowOff>
                  </from>
                  <to>
                    <xdr:col>12</xdr:col>
                    <xdr:colOff>457200</xdr:colOff>
                    <xdr:row>10</xdr:row>
                    <xdr:rowOff>457200</xdr:rowOff>
                  </to>
                </anchor>
              </controlPr>
            </control>
          </mc:Choice>
        </mc:AlternateContent>
        <mc:AlternateContent xmlns:mc="http://schemas.openxmlformats.org/markup-compatibility/2006">
          <mc:Choice Requires="x14">
            <control shapeId="7190" r:id="rId19" name="Check Box 22">
              <controlPr defaultSize="0" autoFill="0" autoLine="0" autoPict="0">
                <anchor moveWithCells="1">
                  <from>
                    <xdr:col>15</xdr:col>
                    <xdr:colOff>101600</xdr:colOff>
                    <xdr:row>8</xdr:row>
                    <xdr:rowOff>292100</xdr:rowOff>
                  </from>
                  <to>
                    <xdr:col>15</xdr:col>
                    <xdr:colOff>381000</xdr:colOff>
                    <xdr:row>10</xdr:row>
                    <xdr:rowOff>203200</xdr:rowOff>
                  </to>
                </anchor>
              </controlPr>
            </control>
          </mc:Choice>
        </mc:AlternateContent>
        <mc:AlternateContent xmlns:mc="http://schemas.openxmlformats.org/markup-compatibility/2006">
          <mc:Choice Requires="x14">
            <control shapeId="7212" r:id="rId20" name="Check Box 44">
              <controlPr defaultSize="0" autoFill="0" autoLine="0" autoPict="0">
                <anchor moveWithCells="1">
                  <from>
                    <xdr:col>2</xdr:col>
                    <xdr:colOff>114300</xdr:colOff>
                    <xdr:row>10</xdr:row>
                    <xdr:rowOff>38100</xdr:rowOff>
                  </from>
                  <to>
                    <xdr:col>2</xdr:col>
                    <xdr:colOff>406400</xdr:colOff>
                    <xdr:row>10</xdr:row>
                    <xdr:rowOff>368300</xdr:rowOff>
                  </to>
                </anchor>
              </controlPr>
            </control>
          </mc:Choice>
        </mc:AlternateContent>
        <mc:AlternateContent xmlns:mc="http://schemas.openxmlformats.org/markup-compatibility/2006">
          <mc:Choice Requires="x14">
            <control shapeId="7214" r:id="rId21" name="Check Box 46">
              <controlPr defaultSize="0" autoFill="0" autoLine="0" autoPict="0">
                <anchor moveWithCells="1">
                  <from>
                    <xdr:col>2</xdr:col>
                    <xdr:colOff>139700</xdr:colOff>
                    <xdr:row>9</xdr:row>
                    <xdr:rowOff>177800</xdr:rowOff>
                  </from>
                  <to>
                    <xdr:col>2</xdr:col>
                    <xdr:colOff>406400</xdr:colOff>
                    <xdr:row>9</xdr:row>
                    <xdr:rowOff>330200</xdr:rowOff>
                  </to>
                </anchor>
              </controlPr>
            </control>
          </mc:Choice>
        </mc:AlternateContent>
        <mc:AlternateContent xmlns:mc="http://schemas.openxmlformats.org/markup-compatibility/2006">
          <mc:Choice Requires="x14">
            <control shapeId="7215" r:id="rId22" name="Check Box 47">
              <controlPr defaultSize="0" autoFill="0" autoLine="0" autoPict="0">
                <anchor moveWithCells="1">
                  <from>
                    <xdr:col>13</xdr:col>
                    <xdr:colOff>177800</xdr:colOff>
                    <xdr:row>10</xdr:row>
                    <xdr:rowOff>63500</xdr:rowOff>
                  </from>
                  <to>
                    <xdr:col>13</xdr:col>
                    <xdr:colOff>444500</xdr:colOff>
                    <xdr:row>10</xdr:row>
                    <xdr:rowOff>381000</xdr:rowOff>
                  </to>
                </anchor>
              </controlPr>
            </control>
          </mc:Choice>
        </mc:AlternateContent>
        <mc:AlternateContent xmlns:mc="http://schemas.openxmlformats.org/markup-compatibility/2006">
          <mc:Choice Requires="x14">
            <control shapeId="7216" r:id="rId23" name="Check Box 48">
              <controlPr defaultSize="0" autoFill="0" autoLine="0" autoPict="0">
                <anchor moveWithCells="1">
                  <from>
                    <xdr:col>13</xdr:col>
                    <xdr:colOff>139700</xdr:colOff>
                    <xdr:row>9</xdr:row>
                    <xdr:rowOff>177800</xdr:rowOff>
                  </from>
                  <to>
                    <xdr:col>13</xdr:col>
                    <xdr:colOff>406400</xdr:colOff>
                    <xdr:row>9</xdr:row>
                    <xdr:rowOff>330200</xdr:rowOff>
                  </to>
                </anchor>
              </controlPr>
            </control>
          </mc:Choice>
        </mc:AlternateContent>
        <mc:AlternateContent xmlns:mc="http://schemas.openxmlformats.org/markup-compatibility/2006">
          <mc:Choice Requires="x14">
            <control shapeId="7220" r:id="rId24" name="Check Box 52">
              <controlPr defaultSize="0" autoFill="0" autoLine="0" autoPict="0">
                <anchor moveWithCells="1">
                  <from>
                    <xdr:col>12</xdr:col>
                    <xdr:colOff>139700</xdr:colOff>
                    <xdr:row>11</xdr:row>
                    <xdr:rowOff>177800</xdr:rowOff>
                  </from>
                  <to>
                    <xdr:col>12</xdr:col>
                    <xdr:colOff>406400</xdr:colOff>
                    <xdr:row>11</xdr:row>
                    <xdr:rowOff>330200</xdr:rowOff>
                  </to>
                </anchor>
              </controlPr>
            </control>
          </mc:Choice>
        </mc:AlternateContent>
        <mc:AlternateContent xmlns:mc="http://schemas.openxmlformats.org/markup-compatibility/2006">
          <mc:Choice Requires="x14">
            <control shapeId="7221" r:id="rId25" name="Check Box 53">
              <controlPr defaultSize="0" autoFill="0" autoLine="0" autoPict="0">
                <anchor moveWithCells="1">
                  <from>
                    <xdr:col>13</xdr:col>
                    <xdr:colOff>139700</xdr:colOff>
                    <xdr:row>11</xdr:row>
                    <xdr:rowOff>177800</xdr:rowOff>
                  </from>
                  <to>
                    <xdr:col>13</xdr:col>
                    <xdr:colOff>406400</xdr:colOff>
                    <xdr:row>11</xdr:row>
                    <xdr:rowOff>330200</xdr:rowOff>
                  </to>
                </anchor>
              </controlPr>
            </control>
          </mc:Choice>
        </mc:AlternateContent>
        <mc:AlternateContent xmlns:mc="http://schemas.openxmlformats.org/markup-compatibility/2006">
          <mc:Choice Requires="x14">
            <control shapeId="7222" r:id="rId26" name="Check Box 54">
              <controlPr defaultSize="0" autoFill="0" autoLine="0" autoPict="0">
                <anchor moveWithCells="1">
                  <from>
                    <xdr:col>1</xdr:col>
                    <xdr:colOff>101600</xdr:colOff>
                    <xdr:row>5</xdr:row>
                    <xdr:rowOff>76200</xdr:rowOff>
                  </from>
                  <to>
                    <xdr:col>1</xdr:col>
                    <xdr:colOff>368300</xdr:colOff>
                    <xdr:row>5</xdr:row>
                    <xdr:rowOff>228600</xdr:rowOff>
                  </to>
                </anchor>
              </controlPr>
            </control>
          </mc:Choice>
        </mc:AlternateContent>
        <mc:AlternateContent xmlns:mc="http://schemas.openxmlformats.org/markup-compatibility/2006">
          <mc:Choice Requires="x14">
            <control shapeId="7223" r:id="rId27" name="Check Box 55">
              <controlPr defaultSize="0" autoFill="0" autoLine="0" autoPict="0">
                <anchor moveWithCells="1">
                  <from>
                    <xdr:col>1</xdr:col>
                    <xdr:colOff>139700</xdr:colOff>
                    <xdr:row>10</xdr:row>
                    <xdr:rowOff>177800</xdr:rowOff>
                  </from>
                  <to>
                    <xdr:col>1</xdr:col>
                    <xdr:colOff>406400</xdr:colOff>
                    <xdr:row>10</xdr:row>
                    <xdr:rowOff>330200</xdr:rowOff>
                  </to>
                </anchor>
              </controlPr>
            </control>
          </mc:Choice>
        </mc:AlternateContent>
        <mc:AlternateContent xmlns:mc="http://schemas.openxmlformats.org/markup-compatibility/2006">
          <mc:Choice Requires="x14">
            <control shapeId="7224" r:id="rId28" name="Check Box 56">
              <controlPr defaultSize="0" autoFill="0" autoLine="0" autoPict="0">
                <anchor moveWithCells="1">
                  <from>
                    <xdr:col>1</xdr:col>
                    <xdr:colOff>139700</xdr:colOff>
                    <xdr:row>11</xdr:row>
                    <xdr:rowOff>177800</xdr:rowOff>
                  </from>
                  <to>
                    <xdr:col>1</xdr:col>
                    <xdr:colOff>406400</xdr:colOff>
                    <xdr:row>11</xdr:row>
                    <xdr:rowOff>330200</xdr:rowOff>
                  </to>
                </anchor>
              </controlPr>
            </control>
          </mc:Choice>
        </mc:AlternateContent>
        <mc:AlternateContent xmlns:mc="http://schemas.openxmlformats.org/markup-compatibility/2006">
          <mc:Choice Requires="x14">
            <control shapeId="7225" r:id="rId29" name="Check Box 57">
              <controlPr defaultSize="0" autoFill="0" autoLine="0" autoPict="0">
                <anchor moveWithCells="1">
                  <from>
                    <xdr:col>1</xdr:col>
                    <xdr:colOff>139700</xdr:colOff>
                    <xdr:row>12</xdr:row>
                    <xdr:rowOff>177800</xdr:rowOff>
                  </from>
                  <to>
                    <xdr:col>1</xdr:col>
                    <xdr:colOff>406400</xdr:colOff>
                    <xdr:row>12</xdr:row>
                    <xdr:rowOff>330200</xdr:rowOff>
                  </to>
                </anchor>
              </controlPr>
            </control>
          </mc:Choice>
        </mc:AlternateContent>
        <mc:AlternateContent xmlns:mc="http://schemas.openxmlformats.org/markup-compatibility/2006">
          <mc:Choice Requires="x14">
            <control shapeId="7226" r:id="rId30" name="Check Box 58">
              <controlPr defaultSize="0" autoFill="0" autoLine="0" autoPict="0">
                <anchor moveWithCells="1">
                  <from>
                    <xdr:col>4</xdr:col>
                    <xdr:colOff>139700</xdr:colOff>
                    <xdr:row>9</xdr:row>
                    <xdr:rowOff>177800</xdr:rowOff>
                  </from>
                  <to>
                    <xdr:col>4</xdr:col>
                    <xdr:colOff>406400</xdr:colOff>
                    <xdr:row>9</xdr:row>
                    <xdr:rowOff>330200</xdr:rowOff>
                  </to>
                </anchor>
              </controlPr>
            </control>
          </mc:Choice>
        </mc:AlternateContent>
        <mc:AlternateContent xmlns:mc="http://schemas.openxmlformats.org/markup-compatibility/2006">
          <mc:Choice Requires="x14">
            <control shapeId="7227" r:id="rId31" name="Check Box 59">
              <controlPr defaultSize="0" autoFill="0" autoLine="0" autoPict="0">
                <anchor moveWithCells="1">
                  <from>
                    <xdr:col>4</xdr:col>
                    <xdr:colOff>139700</xdr:colOff>
                    <xdr:row>10</xdr:row>
                    <xdr:rowOff>177800</xdr:rowOff>
                  </from>
                  <to>
                    <xdr:col>4</xdr:col>
                    <xdr:colOff>406400</xdr:colOff>
                    <xdr:row>10</xdr:row>
                    <xdr:rowOff>330200</xdr:rowOff>
                  </to>
                </anchor>
              </controlPr>
            </control>
          </mc:Choice>
        </mc:AlternateContent>
        <mc:AlternateContent xmlns:mc="http://schemas.openxmlformats.org/markup-compatibility/2006">
          <mc:Choice Requires="x14">
            <control shapeId="7228" r:id="rId32" name="Check Box 60">
              <controlPr defaultSize="0" autoFill="0" autoLine="0" autoPict="0">
                <anchor moveWithCells="1">
                  <from>
                    <xdr:col>4</xdr:col>
                    <xdr:colOff>139700</xdr:colOff>
                    <xdr:row>11</xdr:row>
                    <xdr:rowOff>177800</xdr:rowOff>
                  </from>
                  <to>
                    <xdr:col>4</xdr:col>
                    <xdr:colOff>406400</xdr:colOff>
                    <xdr:row>11</xdr:row>
                    <xdr:rowOff>330200</xdr:rowOff>
                  </to>
                </anchor>
              </controlPr>
            </control>
          </mc:Choice>
        </mc:AlternateContent>
        <mc:AlternateContent xmlns:mc="http://schemas.openxmlformats.org/markup-compatibility/2006">
          <mc:Choice Requires="x14">
            <control shapeId="7229" r:id="rId33" name="Check Box 61">
              <controlPr defaultSize="0" autoFill="0" autoLine="0" autoPict="0">
                <anchor moveWithCells="1">
                  <from>
                    <xdr:col>4</xdr:col>
                    <xdr:colOff>139700</xdr:colOff>
                    <xdr:row>12</xdr:row>
                    <xdr:rowOff>177800</xdr:rowOff>
                  </from>
                  <to>
                    <xdr:col>4</xdr:col>
                    <xdr:colOff>406400</xdr:colOff>
                    <xdr:row>12</xdr:row>
                    <xdr:rowOff>330200</xdr:rowOff>
                  </to>
                </anchor>
              </controlPr>
            </control>
          </mc:Choice>
        </mc:AlternateContent>
        <mc:AlternateContent xmlns:mc="http://schemas.openxmlformats.org/markup-compatibility/2006">
          <mc:Choice Requires="x14">
            <control shapeId="7230" r:id="rId34" name="Check Box 62">
              <controlPr defaultSize="0" autoFill="0" autoLine="0" autoPict="0">
                <anchor moveWithCells="1">
                  <from>
                    <xdr:col>15</xdr:col>
                    <xdr:colOff>139700</xdr:colOff>
                    <xdr:row>10</xdr:row>
                    <xdr:rowOff>177800</xdr:rowOff>
                  </from>
                  <to>
                    <xdr:col>15</xdr:col>
                    <xdr:colOff>406400</xdr:colOff>
                    <xdr:row>10</xdr:row>
                    <xdr:rowOff>330200</xdr:rowOff>
                  </to>
                </anchor>
              </controlPr>
            </control>
          </mc:Choice>
        </mc:AlternateContent>
        <mc:AlternateContent xmlns:mc="http://schemas.openxmlformats.org/markup-compatibility/2006">
          <mc:Choice Requires="x14">
            <control shapeId="7231" r:id="rId35" name="Check Box 63">
              <controlPr defaultSize="0" autoFill="0" autoLine="0" autoPict="0">
                <anchor moveWithCells="1">
                  <from>
                    <xdr:col>15</xdr:col>
                    <xdr:colOff>139700</xdr:colOff>
                    <xdr:row>11</xdr:row>
                    <xdr:rowOff>177800</xdr:rowOff>
                  </from>
                  <to>
                    <xdr:col>15</xdr:col>
                    <xdr:colOff>406400</xdr:colOff>
                    <xdr:row>11</xdr:row>
                    <xdr:rowOff>330200</xdr:rowOff>
                  </to>
                </anchor>
              </controlPr>
            </control>
          </mc:Choice>
        </mc:AlternateContent>
        <mc:AlternateContent xmlns:mc="http://schemas.openxmlformats.org/markup-compatibility/2006">
          <mc:Choice Requires="x14">
            <control shapeId="7232" r:id="rId36" name="Check Box 64">
              <controlPr defaultSize="0" autoFill="0" autoLine="0" autoPict="0">
                <anchor moveWithCells="1">
                  <from>
                    <xdr:col>15</xdr:col>
                    <xdr:colOff>139700</xdr:colOff>
                    <xdr:row>12</xdr:row>
                    <xdr:rowOff>177800</xdr:rowOff>
                  </from>
                  <to>
                    <xdr:col>15</xdr:col>
                    <xdr:colOff>406400</xdr:colOff>
                    <xdr:row>12</xdr:row>
                    <xdr:rowOff>330200</xdr:rowOff>
                  </to>
                </anchor>
              </controlPr>
            </control>
          </mc:Choice>
        </mc:AlternateContent>
        <mc:AlternateContent xmlns:mc="http://schemas.openxmlformats.org/markup-compatibility/2006">
          <mc:Choice Requires="x14">
            <control shapeId="7236" r:id="rId37" name="Check Box 68">
              <controlPr defaultSize="0" autoFill="0" autoLine="0" autoPict="0">
                <anchor moveWithCells="1">
                  <from>
                    <xdr:col>2</xdr:col>
                    <xdr:colOff>139700</xdr:colOff>
                    <xdr:row>11</xdr:row>
                    <xdr:rowOff>177800</xdr:rowOff>
                  </from>
                  <to>
                    <xdr:col>2</xdr:col>
                    <xdr:colOff>406400</xdr:colOff>
                    <xdr:row>11</xdr:row>
                    <xdr:rowOff>330200</xdr:rowOff>
                  </to>
                </anchor>
              </controlPr>
            </control>
          </mc:Choice>
        </mc:AlternateContent>
        <mc:AlternateContent xmlns:mc="http://schemas.openxmlformats.org/markup-compatibility/2006">
          <mc:Choice Requires="x14">
            <control shapeId="7237" r:id="rId38" name="Check Box 69">
              <controlPr defaultSize="0" autoFill="0" autoLine="0" autoPict="0">
                <anchor moveWithCells="1">
                  <from>
                    <xdr:col>2</xdr:col>
                    <xdr:colOff>139700</xdr:colOff>
                    <xdr:row>12</xdr:row>
                    <xdr:rowOff>177800</xdr:rowOff>
                  </from>
                  <to>
                    <xdr:col>2</xdr:col>
                    <xdr:colOff>406400</xdr:colOff>
                    <xdr:row>12</xdr:row>
                    <xdr:rowOff>330200</xdr:rowOff>
                  </to>
                </anchor>
              </controlPr>
            </control>
          </mc:Choice>
        </mc:AlternateContent>
        <mc:AlternateContent xmlns:mc="http://schemas.openxmlformats.org/markup-compatibility/2006">
          <mc:Choice Requires="x14">
            <control shapeId="7269" r:id="rId39" name="Check Box 101">
              <controlPr defaultSize="0" autoFill="0" autoLine="0" autoPict="0">
                <anchor moveWithCells="1">
                  <from>
                    <xdr:col>1</xdr:col>
                    <xdr:colOff>139700</xdr:colOff>
                    <xdr:row>17</xdr:row>
                    <xdr:rowOff>177800</xdr:rowOff>
                  </from>
                  <to>
                    <xdr:col>1</xdr:col>
                    <xdr:colOff>406400</xdr:colOff>
                    <xdr:row>17</xdr:row>
                    <xdr:rowOff>330200</xdr:rowOff>
                  </to>
                </anchor>
              </controlPr>
            </control>
          </mc:Choice>
        </mc:AlternateContent>
        <mc:AlternateContent xmlns:mc="http://schemas.openxmlformats.org/markup-compatibility/2006">
          <mc:Choice Requires="x14">
            <control shapeId="7270" r:id="rId40" name="Check Box 102">
              <controlPr defaultSize="0" autoFill="0" autoLine="0" autoPict="0">
                <anchor moveWithCells="1">
                  <from>
                    <xdr:col>6</xdr:col>
                    <xdr:colOff>114300</xdr:colOff>
                    <xdr:row>18</xdr:row>
                    <xdr:rowOff>63500</xdr:rowOff>
                  </from>
                  <to>
                    <xdr:col>6</xdr:col>
                    <xdr:colOff>406400</xdr:colOff>
                    <xdr:row>18</xdr:row>
                    <xdr:rowOff>444500</xdr:rowOff>
                  </to>
                </anchor>
              </controlPr>
            </control>
          </mc:Choice>
        </mc:AlternateContent>
        <mc:AlternateContent xmlns:mc="http://schemas.openxmlformats.org/markup-compatibility/2006">
          <mc:Choice Requires="x14">
            <control shapeId="7271" r:id="rId41" name="Check Box 103">
              <controlPr defaultSize="0" autoFill="0" autoLine="0" autoPict="0">
                <anchor moveWithCells="1">
                  <from>
                    <xdr:col>6</xdr:col>
                    <xdr:colOff>114300</xdr:colOff>
                    <xdr:row>19</xdr:row>
                    <xdr:rowOff>76200</xdr:rowOff>
                  </from>
                  <to>
                    <xdr:col>6</xdr:col>
                    <xdr:colOff>406400</xdr:colOff>
                    <xdr:row>20</xdr:row>
                    <xdr:rowOff>63500</xdr:rowOff>
                  </to>
                </anchor>
              </controlPr>
            </control>
          </mc:Choice>
        </mc:AlternateContent>
        <mc:AlternateContent xmlns:mc="http://schemas.openxmlformats.org/markup-compatibility/2006">
          <mc:Choice Requires="x14">
            <control shapeId="7272" r:id="rId42" name="Check Box 104">
              <controlPr defaultSize="0" autoFill="0" autoLine="0" autoPict="0">
                <anchor moveWithCells="1">
                  <from>
                    <xdr:col>6</xdr:col>
                    <xdr:colOff>101600</xdr:colOff>
                    <xdr:row>17</xdr:row>
                    <xdr:rowOff>152400</xdr:rowOff>
                  </from>
                  <to>
                    <xdr:col>6</xdr:col>
                    <xdr:colOff>381000</xdr:colOff>
                    <xdr:row>17</xdr:row>
                    <xdr:rowOff>381000</xdr:rowOff>
                  </to>
                </anchor>
              </controlPr>
            </control>
          </mc:Choice>
        </mc:AlternateContent>
        <mc:AlternateContent xmlns:mc="http://schemas.openxmlformats.org/markup-compatibility/2006">
          <mc:Choice Requires="x14">
            <control shapeId="7273" r:id="rId43" name="Check Box 105">
              <controlPr defaultSize="0" autoFill="0" autoLine="0" autoPict="0">
                <anchor moveWithCells="1">
                  <from>
                    <xdr:col>8</xdr:col>
                    <xdr:colOff>114300</xdr:colOff>
                    <xdr:row>18</xdr:row>
                    <xdr:rowOff>114300</xdr:rowOff>
                  </from>
                  <to>
                    <xdr:col>8</xdr:col>
                    <xdr:colOff>406400</xdr:colOff>
                    <xdr:row>18</xdr:row>
                    <xdr:rowOff>368300</xdr:rowOff>
                  </to>
                </anchor>
              </controlPr>
            </control>
          </mc:Choice>
        </mc:AlternateContent>
        <mc:AlternateContent xmlns:mc="http://schemas.openxmlformats.org/markup-compatibility/2006">
          <mc:Choice Requires="x14">
            <control shapeId="7274" r:id="rId44" name="Check Box 106">
              <controlPr defaultSize="0" autoFill="0" autoLine="0" autoPict="0">
                <anchor moveWithCells="1">
                  <from>
                    <xdr:col>8</xdr:col>
                    <xdr:colOff>114300</xdr:colOff>
                    <xdr:row>19</xdr:row>
                    <xdr:rowOff>76200</xdr:rowOff>
                  </from>
                  <to>
                    <xdr:col>8</xdr:col>
                    <xdr:colOff>406400</xdr:colOff>
                    <xdr:row>19</xdr:row>
                    <xdr:rowOff>406400</xdr:rowOff>
                  </to>
                </anchor>
              </controlPr>
            </control>
          </mc:Choice>
        </mc:AlternateContent>
        <mc:AlternateContent xmlns:mc="http://schemas.openxmlformats.org/markup-compatibility/2006">
          <mc:Choice Requires="x14">
            <control shapeId="7275" r:id="rId45" name="Check Box 107">
              <controlPr defaultSize="0" autoFill="0" autoLine="0" autoPict="0">
                <anchor moveWithCells="1">
                  <from>
                    <xdr:col>8</xdr:col>
                    <xdr:colOff>139700</xdr:colOff>
                    <xdr:row>17</xdr:row>
                    <xdr:rowOff>114300</xdr:rowOff>
                  </from>
                  <to>
                    <xdr:col>8</xdr:col>
                    <xdr:colOff>406400</xdr:colOff>
                    <xdr:row>17</xdr:row>
                    <xdr:rowOff>419100</xdr:rowOff>
                  </to>
                </anchor>
              </controlPr>
            </control>
          </mc:Choice>
        </mc:AlternateContent>
        <mc:AlternateContent xmlns:mc="http://schemas.openxmlformats.org/markup-compatibility/2006">
          <mc:Choice Requires="x14">
            <control shapeId="7276" r:id="rId46" name="Check Box 108">
              <controlPr defaultSize="0" autoFill="0" autoLine="0" autoPict="0">
                <anchor moveWithCells="1">
                  <from>
                    <xdr:col>10</xdr:col>
                    <xdr:colOff>114300</xdr:colOff>
                    <xdr:row>18</xdr:row>
                    <xdr:rowOff>101600</xdr:rowOff>
                  </from>
                  <to>
                    <xdr:col>10</xdr:col>
                    <xdr:colOff>406400</xdr:colOff>
                    <xdr:row>18</xdr:row>
                    <xdr:rowOff>419100</xdr:rowOff>
                  </to>
                </anchor>
              </controlPr>
            </control>
          </mc:Choice>
        </mc:AlternateContent>
        <mc:AlternateContent xmlns:mc="http://schemas.openxmlformats.org/markup-compatibility/2006">
          <mc:Choice Requires="x14">
            <control shapeId="7277" r:id="rId47" name="Check Box 109">
              <controlPr defaultSize="0" autoFill="0" autoLine="0" autoPict="0">
                <anchor moveWithCells="1">
                  <from>
                    <xdr:col>10</xdr:col>
                    <xdr:colOff>114300</xdr:colOff>
                    <xdr:row>19</xdr:row>
                    <xdr:rowOff>25400</xdr:rowOff>
                  </from>
                  <to>
                    <xdr:col>10</xdr:col>
                    <xdr:colOff>406400</xdr:colOff>
                    <xdr:row>20</xdr:row>
                    <xdr:rowOff>63500</xdr:rowOff>
                  </to>
                </anchor>
              </controlPr>
            </control>
          </mc:Choice>
        </mc:AlternateContent>
        <mc:AlternateContent xmlns:mc="http://schemas.openxmlformats.org/markup-compatibility/2006">
          <mc:Choice Requires="x14">
            <control shapeId="7278" r:id="rId48" name="Check Box 110">
              <controlPr defaultSize="0" autoFill="0" autoLine="0" autoPict="0">
                <anchor moveWithCells="1">
                  <from>
                    <xdr:col>10</xdr:col>
                    <xdr:colOff>139700</xdr:colOff>
                    <xdr:row>17</xdr:row>
                    <xdr:rowOff>139700</xdr:rowOff>
                  </from>
                  <to>
                    <xdr:col>10</xdr:col>
                    <xdr:colOff>419100</xdr:colOff>
                    <xdr:row>17</xdr:row>
                    <xdr:rowOff>330200</xdr:rowOff>
                  </to>
                </anchor>
              </controlPr>
            </control>
          </mc:Choice>
        </mc:AlternateContent>
        <mc:AlternateContent xmlns:mc="http://schemas.openxmlformats.org/markup-compatibility/2006">
          <mc:Choice Requires="x14">
            <control shapeId="7279" r:id="rId49" name="Check Box 111">
              <controlPr defaultSize="0" autoFill="0" autoLine="0" autoPict="0">
                <anchor moveWithCells="1">
                  <from>
                    <xdr:col>12</xdr:col>
                    <xdr:colOff>152400</xdr:colOff>
                    <xdr:row>16</xdr:row>
                    <xdr:rowOff>330200</xdr:rowOff>
                  </from>
                  <to>
                    <xdr:col>12</xdr:col>
                    <xdr:colOff>444500</xdr:colOff>
                    <xdr:row>18</xdr:row>
                    <xdr:rowOff>215900</xdr:rowOff>
                  </to>
                </anchor>
              </controlPr>
            </control>
          </mc:Choice>
        </mc:AlternateContent>
        <mc:AlternateContent xmlns:mc="http://schemas.openxmlformats.org/markup-compatibility/2006">
          <mc:Choice Requires="x14">
            <control shapeId="7280" r:id="rId50" name="Check Box 112">
              <controlPr defaultSize="0" autoFill="0" autoLine="0" autoPict="0">
                <anchor moveWithCells="1">
                  <from>
                    <xdr:col>12</xdr:col>
                    <xdr:colOff>177800</xdr:colOff>
                    <xdr:row>17</xdr:row>
                    <xdr:rowOff>444500</xdr:rowOff>
                  </from>
                  <to>
                    <xdr:col>12</xdr:col>
                    <xdr:colOff>457200</xdr:colOff>
                    <xdr:row>18</xdr:row>
                    <xdr:rowOff>444500</xdr:rowOff>
                  </to>
                </anchor>
              </controlPr>
            </control>
          </mc:Choice>
        </mc:AlternateContent>
        <mc:AlternateContent xmlns:mc="http://schemas.openxmlformats.org/markup-compatibility/2006">
          <mc:Choice Requires="x14">
            <control shapeId="7281" r:id="rId51" name="Check Box 113">
              <controlPr defaultSize="0" autoFill="0" autoLine="0" autoPict="0">
                <anchor moveWithCells="1">
                  <from>
                    <xdr:col>15</xdr:col>
                    <xdr:colOff>101600</xdr:colOff>
                    <xdr:row>16</xdr:row>
                    <xdr:rowOff>292100</xdr:rowOff>
                  </from>
                  <to>
                    <xdr:col>15</xdr:col>
                    <xdr:colOff>381000</xdr:colOff>
                    <xdr:row>18</xdr:row>
                    <xdr:rowOff>203200</xdr:rowOff>
                  </to>
                </anchor>
              </controlPr>
            </control>
          </mc:Choice>
        </mc:AlternateContent>
        <mc:AlternateContent xmlns:mc="http://schemas.openxmlformats.org/markup-compatibility/2006">
          <mc:Choice Requires="x14">
            <control shapeId="7282" r:id="rId52" name="Check Box 114">
              <controlPr defaultSize="0" autoFill="0" autoLine="0" autoPict="0">
                <anchor moveWithCells="1">
                  <from>
                    <xdr:col>2</xdr:col>
                    <xdr:colOff>114300</xdr:colOff>
                    <xdr:row>18</xdr:row>
                    <xdr:rowOff>38100</xdr:rowOff>
                  </from>
                  <to>
                    <xdr:col>2</xdr:col>
                    <xdr:colOff>406400</xdr:colOff>
                    <xdr:row>18</xdr:row>
                    <xdr:rowOff>368300</xdr:rowOff>
                  </to>
                </anchor>
              </controlPr>
            </control>
          </mc:Choice>
        </mc:AlternateContent>
        <mc:AlternateContent xmlns:mc="http://schemas.openxmlformats.org/markup-compatibility/2006">
          <mc:Choice Requires="x14">
            <control shapeId="7283" r:id="rId53" name="Check Box 115">
              <controlPr defaultSize="0" autoFill="0" autoLine="0" autoPict="0">
                <anchor moveWithCells="1">
                  <from>
                    <xdr:col>2</xdr:col>
                    <xdr:colOff>139700</xdr:colOff>
                    <xdr:row>17</xdr:row>
                    <xdr:rowOff>177800</xdr:rowOff>
                  </from>
                  <to>
                    <xdr:col>2</xdr:col>
                    <xdr:colOff>406400</xdr:colOff>
                    <xdr:row>17</xdr:row>
                    <xdr:rowOff>330200</xdr:rowOff>
                  </to>
                </anchor>
              </controlPr>
            </control>
          </mc:Choice>
        </mc:AlternateContent>
        <mc:AlternateContent xmlns:mc="http://schemas.openxmlformats.org/markup-compatibility/2006">
          <mc:Choice Requires="x14">
            <control shapeId="7284" r:id="rId54" name="Check Box 116">
              <controlPr defaultSize="0" autoFill="0" autoLine="0" autoPict="0">
                <anchor moveWithCells="1">
                  <from>
                    <xdr:col>13</xdr:col>
                    <xdr:colOff>177800</xdr:colOff>
                    <xdr:row>18</xdr:row>
                    <xdr:rowOff>63500</xdr:rowOff>
                  </from>
                  <to>
                    <xdr:col>13</xdr:col>
                    <xdr:colOff>444500</xdr:colOff>
                    <xdr:row>18</xdr:row>
                    <xdr:rowOff>381000</xdr:rowOff>
                  </to>
                </anchor>
              </controlPr>
            </control>
          </mc:Choice>
        </mc:AlternateContent>
        <mc:AlternateContent xmlns:mc="http://schemas.openxmlformats.org/markup-compatibility/2006">
          <mc:Choice Requires="x14">
            <control shapeId="7285" r:id="rId55" name="Check Box 117">
              <controlPr defaultSize="0" autoFill="0" autoLine="0" autoPict="0">
                <anchor moveWithCells="1">
                  <from>
                    <xdr:col>13</xdr:col>
                    <xdr:colOff>139700</xdr:colOff>
                    <xdr:row>17</xdr:row>
                    <xdr:rowOff>177800</xdr:rowOff>
                  </from>
                  <to>
                    <xdr:col>13</xdr:col>
                    <xdr:colOff>406400</xdr:colOff>
                    <xdr:row>17</xdr:row>
                    <xdr:rowOff>330200</xdr:rowOff>
                  </to>
                </anchor>
              </controlPr>
            </control>
          </mc:Choice>
        </mc:AlternateContent>
        <mc:AlternateContent xmlns:mc="http://schemas.openxmlformats.org/markup-compatibility/2006">
          <mc:Choice Requires="x14">
            <control shapeId="7286" r:id="rId56" name="Check Box 118">
              <controlPr defaultSize="0" autoFill="0" autoLine="0" autoPict="0">
                <anchor moveWithCells="1">
                  <from>
                    <xdr:col>12</xdr:col>
                    <xdr:colOff>139700</xdr:colOff>
                    <xdr:row>19</xdr:row>
                    <xdr:rowOff>177800</xdr:rowOff>
                  </from>
                  <to>
                    <xdr:col>12</xdr:col>
                    <xdr:colOff>406400</xdr:colOff>
                    <xdr:row>19</xdr:row>
                    <xdr:rowOff>330200</xdr:rowOff>
                  </to>
                </anchor>
              </controlPr>
            </control>
          </mc:Choice>
        </mc:AlternateContent>
        <mc:AlternateContent xmlns:mc="http://schemas.openxmlformats.org/markup-compatibility/2006">
          <mc:Choice Requires="x14">
            <control shapeId="7287" r:id="rId57" name="Check Box 119">
              <controlPr defaultSize="0" autoFill="0" autoLine="0" autoPict="0">
                <anchor moveWithCells="1">
                  <from>
                    <xdr:col>13</xdr:col>
                    <xdr:colOff>139700</xdr:colOff>
                    <xdr:row>19</xdr:row>
                    <xdr:rowOff>177800</xdr:rowOff>
                  </from>
                  <to>
                    <xdr:col>13</xdr:col>
                    <xdr:colOff>406400</xdr:colOff>
                    <xdr:row>19</xdr:row>
                    <xdr:rowOff>330200</xdr:rowOff>
                  </to>
                </anchor>
              </controlPr>
            </control>
          </mc:Choice>
        </mc:AlternateContent>
        <mc:AlternateContent xmlns:mc="http://schemas.openxmlformats.org/markup-compatibility/2006">
          <mc:Choice Requires="x14">
            <control shapeId="7288" r:id="rId58" name="Check Box 120">
              <controlPr defaultSize="0" autoFill="0" autoLine="0" autoPict="0">
                <anchor moveWithCells="1">
                  <from>
                    <xdr:col>1</xdr:col>
                    <xdr:colOff>139700</xdr:colOff>
                    <xdr:row>18</xdr:row>
                    <xdr:rowOff>177800</xdr:rowOff>
                  </from>
                  <to>
                    <xdr:col>1</xdr:col>
                    <xdr:colOff>406400</xdr:colOff>
                    <xdr:row>18</xdr:row>
                    <xdr:rowOff>330200</xdr:rowOff>
                  </to>
                </anchor>
              </controlPr>
            </control>
          </mc:Choice>
        </mc:AlternateContent>
        <mc:AlternateContent xmlns:mc="http://schemas.openxmlformats.org/markup-compatibility/2006">
          <mc:Choice Requires="x14">
            <control shapeId="7289" r:id="rId59" name="Check Box 121">
              <controlPr defaultSize="0" autoFill="0" autoLine="0" autoPict="0">
                <anchor moveWithCells="1">
                  <from>
                    <xdr:col>1</xdr:col>
                    <xdr:colOff>139700</xdr:colOff>
                    <xdr:row>19</xdr:row>
                    <xdr:rowOff>177800</xdr:rowOff>
                  </from>
                  <to>
                    <xdr:col>1</xdr:col>
                    <xdr:colOff>406400</xdr:colOff>
                    <xdr:row>19</xdr:row>
                    <xdr:rowOff>330200</xdr:rowOff>
                  </to>
                </anchor>
              </controlPr>
            </control>
          </mc:Choice>
        </mc:AlternateContent>
        <mc:AlternateContent xmlns:mc="http://schemas.openxmlformats.org/markup-compatibility/2006">
          <mc:Choice Requires="x14">
            <control shapeId="7290" r:id="rId60" name="Check Box 122">
              <controlPr defaultSize="0" autoFill="0" autoLine="0" autoPict="0">
                <anchor moveWithCells="1">
                  <from>
                    <xdr:col>1</xdr:col>
                    <xdr:colOff>139700</xdr:colOff>
                    <xdr:row>20</xdr:row>
                    <xdr:rowOff>177800</xdr:rowOff>
                  </from>
                  <to>
                    <xdr:col>1</xdr:col>
                    <xdr:colOff>406400</xdr:colOff>
                    <xdr:row>20</xdr:row>
                    <xdr:rowOff>330200</xdr:rowOff>
                  </to>
                </anchor>
              </controlPr>
            </control>
          </mc:Choice>
        </mc:AlternateContent>
        <mc:AlternateContent xmlns:mc="http://schemas.openxmlformats.org/markup-compatibility/2006">
          <mc:Choice Requires="x14">
            <control shapeId="7291" r:id="rId61" name="Check Box 123">
              <controlPr defaultSize="0" autoFill="0" autoLine="0" autoPict="0">
                <anchor moveWithCells="1">
                  <from>
                    <xdr:col>4</xdr:col>
                    <xdr:colOff>139700</xdr:colOff>
                    <xdr:row>17</xdr:row>
                    <xdr:rowOff>177800</xdr:rowOff>
                  </from>
                  <to>
                    <xdr:col>4</xdr:col>
                    <xdr:colOff>406400</xdr:colOff>
                    <xdr:row>17</xdr:row>
                    <xdr:rowOff>330200</xdr:rowOff>
                  </to>
                </anchor>
              </controlPr>
            </control>
          </mc:Choice>
        </mc:AlternateContent>
        <mc:AlternateContent xmlns:mc="http://schemas.openxmlformats.org/markup-compatibility/2006">
          <mc:Choice Requires="x14">
            <control shapeId="7292" r:id="rId62" name="Check Box 124">
              <controlPr defaultSize="0" autoFill="0" autoLine="0" autoPict="0">
                <anchor moveWithCells="1">
                  <from>
                    <xdr:col>4</xdr:col>
                    <xdr:colOff>139700</xdr:colOff>
                    <xdr:row>18</xdr:row>
                    <xdr:rowOff>177800</xdr:rowOff>
                  </from>
                  <to>
                    <xdr:col>4</xdr:col>
                    <xdr:colOff>406400</xdr:colOff>
                    <xdr:row>18</xdr:row>
                    <xdr:rowOff>330200</xdr:rowOff>
                  </to>
                </anchor>
              </controlPr>
            </control>
          </mc:Choice>
        </mc:AlternateContent>
        <mc:AlternateContent xmlns:mc="http://schemas.openxmlformats.org/markup-compatibility/2006">
          <mc:Choice Requires="x14">
            <control shapeId="7293" r:id="rId63" name="Check Box 125">
              <controlPr defaultSize="0" autoFill="0" autoLine="0" autoPict="0">
                <anchor moveWithCells="1">
                  <from>
                    <xdr:col>4</xdr:col>
                    <xdr:colOff>139700</xdr:colOff>
                    <xdr:row>19</xdr:row>
                    <xdr:rowOff>177800</xdr:rowOff>
                  </from>
                  <to>
                    <xdr:col>4</xdr:col>
                    <xdr:colOff>406400</xdr:colOff>
                    <xdr:row>19</xdr:row>
                    <xdr:rowOff>330200</xdr:rowOff>
                  </to>
                </anchor>
              </controlPr>
            </control>
          </mc:Choice>
        </mc:AlternateContent>
        <mc:AlternateContent xmlns:mc="http://schemas.openxmlformats.org/markup-compatibility/2006">
          <mc:Choice Requires="x14">
            <control shapeId="7294" r:id="rId64" name="Check Box 126">
              <controlPr defaultSize="0" autoFill="0" autoLine="0" autoPict="0">
                <anchor moveWithCells="1">
                  <from>
                    <xdr:col>4</xdr:col>
                    <xdr:colOff>139700</xdr:colOff>
                    <xdr:row>20</xdr:row>
                    <xdr:rowOff>177800</xdr:rowOff>
                  </from>
                  <to>
                    <xdr:col>4</xdr:col>
                    <xdr:colOff>406400</xdr:colOff>
                    <xdr:row>20</xdr:row>
                    <xdr:rowOff>330200</xdr:rowOff>
                  </to>
                </anchor>
              </controlPr>
            </control>
          </mc:Choice>
        </mc:AlternateContent>
        <mc:AlternateContent xmlns:mc="http://schemas.openxmlformats.org/markup-compatibility/2006">
          <mc:Choice Requires="x14">
            <control shapeId="7295" r:id="rId65" name="Check Box 127">
              <controlPr defaultSize="0" autoFill="0" autoLine="0" autoPict="0">
                <anchor moveWithCells="1">
                  <from>
                    <xdr:col>15</xdr:col>
                    <xdr:colOff>139700</xdr:colOff>
                    <xdr:row>18</xdr:row>
                    <xdr:rowOff>177800</xdr:rowOff>
                  </from>
                  <to>
                    <xdr:col>15</xdr:col>
                    <xdr:colOff>406400</xdr:colOff>
                    <xdr:row>18</xdr:row>
                    <xdr:rowOff>330200</xdr:rowOff>
                  </to>
                </anchor>
              </controlPr>
            </control>
          </mc:Choice>
        </mc:AlternateContent>
        <mc:AlternateContent xmlns:mc="http://schemas.openxmlformats.org/markup-compatibility/2006">
          <mc:Choice Requires="x14">
            <control shapeId="7296" r:id="rId66" name="Check Box 128">
              <controlPr defaultSize="0" autoFill="0" autoLine="0" autoPict="0">
                <anchor moveWithCells="1">
                  <from>
                    <xdr:col>15</xdr:col>
                    <xdr:colOff>139700</xdr:colOff>
                    <xdr:row>19</xdr:row>
                    <xdr:rowOff>177800</xdr:rowOff>
                  </from>
                  <to>
                    <xdr:col>15</xdr:col>
                    <xdr:colOff>406400</xdr:colOff>
                    <xdr:row>19</xdr:row>
                    <xdr:rowOff>330200</xdr:rowOff>
                  </to>
                </anchor>
              </controlPr>
            </control>
          </mc:Choice>
        </mc:AlternateContent>
        <mc:AlternateContent xmlns:mc="http://schemas.openxmlformats.org/markup-compatibility/2006">
          <mc:Choice Requires="x14">
            <control shapeId="7297" r:id="rId67" name="Check Box 129">
              <controlPr defaultSize="0" autoFill="0" autoLine="0" autoPict="0">
                <anchor moveWithCells="1">
                  <from>
                    <xdr:col>15</xdr:col>
                    <xdr:colOff>139700</xdr:colOff>
                    <xdr:row>20</xdr:row>
                    <xdr:rowOff>177800</xdr:rowOff>
                  </from>
                  <to>
                    <xdr:col>15</xdr:col>
                    <xdr:colOff>406400</xdr:colOff>
                    <xdr:row>20</xdr:row>
                    <xdr:rowOff>330200</xdr:rowOff>
                  </to>
                </anchor>
              </controlPr>
            </control>
          </mc:Choice>
        </mc:AlternateContent>
        <mc:AlternateContent xmlns:mc="http://schemas.openxmlformats.org/markup-compatibility/2006">
          <mc:Choice Requires="x14">
            <control shapeId="7298" r:id="rId68" name="Check Box 130">
              <controlPr defaultSize="0" autoFill="0" autoLine="0" autoPict="0">
                <anchor moveWithCells="1">
                  <from>
                    <xdr:col>2</xdr:col>
                    <xdr:colOff>139700</xdr:colOff>
                    <xdr:row>19</xdr:row>
                    <xdr:rowOff>177800</xdr:rowOff>
                  </from>
                  <to>
                    <xdr:col>2</xdr:col>
                    <xdr:colOff>406400</xdr:colOff>
                    <xdr:row>19</xdr:row>
                    <xdr:rowOff>330200</xdr:rowOff>
                  </to>
                </anchor>
              </controlPr>
            </control>
          </mc:Choice>
        </mc:AlternateContent>
        <mc:AlternateContent xmlns:mc="http://schemas.openxmlformats.org/markup-compatibility/2006">
          <mc:Choice Requires="x14">
            <control shapeId="7299" r:id="rId69" name="Check Box 131">
              <controlPr defaultSize="0" autoFill="0" autoLine="0" autoPict="0">
                <anchor moveWithCells="1">
                  <from>
                    <xdr:col>2</xdr:col>
                    <xdr:colOff>139700</xdr:colOff>
                    <xdr:row>20</xdr:row>
                    <xdr:rowOff>177800</xdr:rowOff>
                  </from>
                  <to>
                    <xdr:col>2</xdr:col>
                    <xdr:colOff>406400</xdr:colOff>
                    <xdr:row>20</xdr:row>
                    <xdr:rowOff>330200</xdr:rowOff>
                  </to>
                </anchor>
              </controlPr>
            </control>
          </mc:Choice>
        </mc:AlternateContent>
        <mc:AlternateContent xmlns:mc="http://schemas.openxmlformats.org/markup-compatibility/2006">
          <mc:Choice Requires="x14">
            <control shapeId="7300" r:id="rId70" name="Check Box 132">
              <controlPr defaultSize="0" autoFill="0" autoLine="0" autoPict="0">
                <anchor moveWithCells="1">
                  <from>
                    <xdr:col>1</xdr:col>
                    <xdr:colOff>101600</xdr:colOff>
                    <xdr:row>14</xdr:row>
                    <xdr:rowOff>76200</xdr:rowOff>
                  </from>
                  <to>
                    <xdr:col>1</xdr:col>
                    <xdr:colOff>368300</xdr:colOff>
                    <xdr:row>14</xdr:row>
                    <xdr:rowOff>228600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D099C2-C30B-4499-90DA-A730EB572DA5}">
  <dimension ref="A1:X8"/>
  <sheetViews>
    <sheetView topLeftCell="A5" workbookViewId="0">
      <selection activeCell="I20" sqref="I20"/>
    </sheetView>
  </sheetViews>
  <sheetFormatPr defaultColWidth="11.42578125" defaultRowHeight="15"/>
  <cols>
    <col min="5" max="5" width="12.42578125" customWidth="1"/>
    <col min="23" max="24" width="40.28515625" customWidth="1"/>
  </cols>
  <sheetData>
    <row r="1" spans="1:24" s="27" customFormat="1" ht="21">
      <c r="A1"/>
      <c r="B1" s="274" t="s">
        <v>331</v>
      </c>
      <c r="C1" s="274"/>
      <c r="D1" s="274"/>
      <c r="E1" s="274"/>
      <c r="F1" s="274"/>
      <c r="G1" s="274"/>
      <c r="H1" s="274"/>
      <c r="I1" s="10"/>
    </row>
    <row r="2" spans="1:24">
      <c r="B2" s="280" t="s">
        <v>1</v>
      </c>
      <c r="C2" s="280"/>
      <c r="D2" s="280"/>
      <c r="E2" s="280"/>
      <c r="F2" s="280"/>
      <c r="G2" s="280"/>
      <c r="H2" s="280"/>
      <c r="I2" s="10"/>
    </row>
    <row r="3" spans="1:24">
      <c r="B3" s="186"/>
      <c r="C3" s="186"/>
      <c r="D3" s="186"/>
      <c r="E3" s="186"/>
      <c r="F3" s="186"/>
      <c r="G3" s="186"/>
      <c r="H3" s="186"/>
      <c r="I3" s="10"/>
    </row>
    <row r="4" spans="1:24" ht="30" customHeight="1">
      <c r="A4" s="176" t="s">
        <v>332</v>
      </c>
      <c r="B4" s="41"/>
      <c r="C4" s="28"/>
      <c r="D4" s="28"/>
      <c r="E4" s="28"/>
      <c r="F4" s="28"/>
      <c r="G4" s="28"/>
      <c r="H4" s="28"/>
      <c r="I4" s="28"/>
      <c r="J4" s="28"/>
      <c r="K4" s="28"/>
      <c r="L4" s="28"/>
      <c r="M4" s="28"/>
      <c r="N4" s="28"/>
      <c r="O4" s="28"/>
      <c r="P4" s="28"/>
      <c r="Q4" s="28"/>
      <c r="R4" s="28"/>
      <c r="S4" s="28"/>
      <c r="T4" s="28"/>
      <c r="U4" s="28"/>
      <c r="V4" s="28"/>
      <c r="W4" s="224" t="s">
        <v>333</v>
      </c>
      <c r="X4" s="224"/>
    </row>
    <row r="5" spans="1:24" ht="30" customHeight="1">
      <c r="A5" s="191"/>
      <c r="B5" s="191"/>
      <c r="C5" s="188"/>
      <c r="D5" s="188"/>
      <c r="E5" s="188"/>
      <c r="F5" s="188"/>
      <c r="G5" s="191" t="s">
        <v>334</v>
      </c>
      <c r="H5" s="191" t="s">
        <v>186</v>
      </c>
      <c r="I5" s="191" t="s">
        <v>198</v>
      </c>
      <c r="J5" s="191" t="s">
        <v>335</v>
      </c>
      <c r="K5" s="191" t="s">
        <v>336</v>
      </c>
      <c r="L5" s="297" t="s">
        <v>337</v>
      </c>
      <c r="M5" s="293" t="s">
        <v>338</v>
      </c>
      <c r="N5" s="296"/>
      <c r="O5" s="296"/>
      <c r="P5" s="294"/>
      <c r="Q5" s="293" t="s">
        <v>339</v>
      </c>
      <c r="R5" s="296"/>
      <c r="S5" s="296"/>
      <c r="T5" s="294"/>
      <c r="U5" s="293" t="s">
        <v>37</v>
      </c>
      <c r="V5" s="294"/>
      <c r="W5" s="295" t="s">
        <v>340</v>
      </c>
      <c r="X5" s="295"/>
    </row>
    <row r="6" spans="1:24" ht="30" customHeight="1">
      <c r="A6" s="193" t="s">
        <v>341</v>
      </c>
      <c r="B6" s="193" t="s">
        <v>342</v>
      </c>
      <c r="C6" s="189" t="s">
        <v>343</v>
      </c>
      <c r="D6" s="189" t="s">
        <v>344</v>
      </c>
      <c r="E6" s="189" t="s">
        <v>345</v>
      </c>
      <c r="F6" s="189" t="s">
        <v>346</v>
      </c>
      <c r="G6" s="193"/>
      <c r="H6" s="193"/>
      <c r="I6" s="193"/>
      <c r="J6" s="193"/>
      <c r="K6" s="193"/>
      <c r="L6" s="298"/>
      <c r="M6" s="190" t="s">
        <v>347</v>
      </c>
      <c r="N6" s="192"/>
      <c r="O6" s="190" t="s">
        <v>348</v>
      </c>
      <c r="P6" s="192"/>
      <c r="Q6" s="190" t="s">
        <v>347</v>
      </c>
      <c r="R6" s="192"/>
      <c r="S6" s="190" t="s">
        <v>348</v>
      </c>
      <c r="T6" s="192"/>
      <c r="U6" s="198" t="s">
        <v>349</v>
      </c>
      <c r="V6" s="198" t="s">
        <v>350</v>
      </c>
      <c r="W6" s="198" t="s">
        <v>246</v>
      </c>
      <c r="X6" s="198" t="s">
        <v>247</v>
      </c>
    </row>
    <row r="7" spans="1:24" ht="30" customHeight="1">
      <c r="A7" s="193"/>
      <c r="B7" s="193"/>
      <c r="C7" s="193"/>
      <c r="D7" s="215"/>
      <c r="E7" s="215"/>
      <c r="F7" s="215" t="s">
        <v>52</v>
      </c>
      <c r="G7" s="216" t="s">
        <v>351</v>
      </c>
      <c r="H7" s="216" t="s">
        <v>352</v>
      </c>
      <c r="I7" s="216" t="s">
        <v>353</v>
      </c>
      <c r="J7" s="216" t="s">
        <v>354</v>
      </c>
      <c r="K7" s="216" t="s">
        <v>354</v>
      </c>
      <c r="L7" s="216" t="s">
        <v>354</v>
      </c>
      <c r="M7" s="217" t="s">
        <v>249</v>
      </c>
      <c r="N7" s="217" t="s">
        <v>355</v>
      </c>
      <c r="O7" s="217" t="s">
        <v>249</v>
      </c>
      <c r="P7" s="217" t="s">
        <v>355</v>
      </c>
      <c r="Q7" s="217" t="s">
        <v>249</v>
      </c>
      <c r="R7" s="217" t="s">
        <v>355</v>
      </c>
      <c r="S7" s="217" t="s">
        <v>249</v>
      </c>
      <c r="T7" s="217" t="s">
        <v>355</v>
      </c>
      <c r="U7" s="217" t="s">
        <v>356</v>
      </c>
      <c r="V7" s="217" t="s">
        <v>356</v>
      </c>
      <c r="W7" s="198" t="s">
        <v>355</v>
      </c>
      <c r="X7" s="198" t="s">
        <v>355</v>
      </c>
    </row>
    <row r="8" spans="1:24" ht="53.45" customHeight="1">
      <c r="A8" s="207">
        <f>'Results_sample name'!D17</f>
        <v>0</v>
      </c>
      <c r="B8" s="218">
        <f>'Results_sample name'!D24</f>
        <v>0</v>
      </c>
      <c r="C8" s="161">
        <f>'Lab information'!D8</f>
        <v>0</v>
      </c>
      <c r="D8" s="207">
        <f>'Results_sample name'!D16</f>
        <v>0</v>
      </c>
      <c r="E8" s="199" t="str">
        <f>'Results_sample name'!D79</f>
        <v xml:space="preserve">lab disintegrator </v>
      </c>
      <c r="F8" s="208">
        <f>'Results_sample name'!M62</f>
        <v>2.5</v>
      </c>
      <c r="G8" s="200" t="s">
        <v>357</v>
      </c>
      <c r="H8" s="201" t="str">
        <f>'Results_sample name'!D42</f>
        <v/>
      </c>
      <c r="I8" s="201">
        <f>'Results_sample name'!D44</f>
        <v>0</v>
      </c>
      <c r="J8" s="214">
        <f>'Results_sample name'!D30</f>
        <v>0</v>
      </c>
      <c r="K8" s="214" t="e">
        <f>'Results_sample name'!D36</f>
        <v>#DIV/0!</v>
      </c>
      <c r="L8" s="214" t="e">
        <f>J8+K8*0.9</f>
        <v>#DIV/0!</v>
      </c>
      <c r="M8" s="201">
        <f>'Results_sample name'!D32</f>
        <v>0</v>
      </c>
      <c r="N8" s="201">
        <f>'Results_sample name'!D112</f>
        <v>0</v>
      </c>
      <c r="O8" s="201">
        <f>'Results_sample name'!D38</f>
        <v>0</v>
      </c>
      <c r="P8" s="201">
        <f>'Results_sample name'!D136</f>
        <v>0</v>
      </c>
      <c r="Q8" s="201">
        <f>'Results_sample name'!D33</f>
        <v>0</v>
      </c>
      <c r="R8" s="201">
        <f>'Results_sample name'!D116</f>
        <v>0</v>
      </c>
      <c r="S8" s="201">
        <f>'Results_sample name'!D39</f>
        <v>0</v>
      </c>
      <c r="T8" s="201">
        <f>'Results_sample name'!D140</f>
        <v>0</v>
      </c>
      <c r="U8" s="258" t="e">
        <f>'Results_sample name'!D47</f>
        <v>#DIV/0!</v>
      </c>
      <c r="V8" s="201" t="e">
        <f>'Results_sample name'!D48</f>
        <v>#DIV/0!</v>
      </c>
      <c r="W8" s="1"/>
      <c r="X8" s="1"/>
    </row>
  </sheetData>
  <customSheetViews>
    <customSheetView guid="{A35FDF10-E4D3-BA4B-B0E9-1D3267C557ED}">
      <selection activeCell="G28" sqref="G28"/>
      <pageMargins left="0" right="0" top="0" bottom="0" header="0" footer="0"/>
      <pageSetup paperSize="9" orientation="portrait" r:id="rId1"/>
    </customSheetView>
    <customSheetView guid="{CF32832F-96AB-F24B-95EF-A13363AE7304}">
      <selection activeCell="B2" sqref="B2:H2"/>
      <pageMargins left="0" right="0" top="0" bottom="0" header="0" footer="0"/>
      <pageSetup paperSize="9" orientation="portrait" r:id="rId2"/>
    </customSheetView>
    <customSheetView guid="{421149ED-C3D5-4EBD-A6D0-057EC772335F}">
      <selection activeCell="G28" sqref="G28"/>
      <pageMargins left="0" right="0" top="0" bottom="0" header="0" footer="0"/>
      <pageSetup paperSize="9" orientation="portrait" r:id="rId3"/>
    </customSheetView>
  </customSheetViews>
  <mergeCells count="7">
    <mergeCell ref="U5:V5"/>
    <mergeCell ref="W5:X5"/>
    <mergeCell ref="B1:H1"/>
    <mergeCell ref="B2:H2"/>
    <mergeCell ref="M5:P5"/>
    <mergeCell ref="Q5:T5"/>
    <mergeCell ref="L5:L6"/>
  </mergeCells>
  <pageMargins left="0.7" right="0.7" top="0.78740157499999996" bottom="0.78740157499999996" header="0.3" footer="0.3"/>
  <pageSetup paperSize="9" orientation="portrait" r:id="rId4"/>
  <drawing r:id="rId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389550-912C-4050-822D-F5BAF2A71552}">
  <dimension ref="A1:H15"/>
  <sheetViews>
    <sheetView zoomScale="114" workbookViewId="0">
      <selection activeCell="D23" sqref="D23"/>
    </sheetView>
  </sheetViews>
  <sheetFormatPr defaultColWidth="11.42578125" defaultRowHeight="15"/>
  <cols>
    <col min="3" max="3" width="18.28515625" customWidth="1"/>
    <col min="4" max="4" width="82.28515625" customWidth="1"/>
  </cols>
  <sheetData>
    <row r="1" spans="1:8" s="27" customFormat="1" ht="21">
      <c r="A1"/>
      <c r="B1" s="274" t="s">
        <v>358</v>
      </c>
      <c r="C1" s="274"/>
      <c r="D1" s="274"/>
      <c r="E1" s="274"/>
      <c r="F1" s="274"/>
      <c r="G1" s="274"/>
    </row>
    <row r="2" spans="1:8">
      <c r="B2" s="280" t="s">
        <v>1</v>
      </c>
      <c r="C2" s="280"/>
      <c r="D2" s="280"/>
      <c r="E2" s="280"/>
      <c r="F2" s="280"/>
      <c r="G2" s="280"/>
      <c r="H2" s="280"/>
    </row>
    <row r="4" spans="1:8">
      <c r="A4" s="54" t="s">
        <v>359</v>
      </c>
      <c r="B4" s="54" t="s">
        <v>360</v>
      </c>
      <c r="C4" s="54" t="s">
        <v>361</v>
      </c>
      <c r="D4" s="54" t="s">
        <v>362</v>
      </c>
    </row>
    <row r="5" spans="1:8">
      <c r="A5" s="12" t="s">
        <v>363</v>
      </c>
      <c r="B5" s="55">
        <v>44320</v>
      </c>
      <c r="D5" t="s">
        <v>364</v>
      </c>
    </row>
    <row r="6" spans="1:8">
      <c r="A6" s="12" t="s">
        <v>365</v>
      </c>
      <c r="B6" s="56">
        <v>44635</v>
      </c>
      <c r="C6" s="12" t="s">
        <v>366</v>
      </c>
      <c r="D6" s="57" t="s">
        <v>367</v>
      </c>
    </row>
    <row r="7" spans="1:8">
      <c r="A7" s="12" t="s">
        <v>368</v>
      </c>
      <c r="B7" s="56">
        <v>44643</v>
      </c>
      <c r="C7" s="12" t="s">
        <v>366</v>
      </c>
      <c r="D7" t="s">
        <v>369</v>
      </c>
    </row>
    <row r="8" spans="1:8" ht="32.1">
      <c r="A8" s="12" t="s">
        <v>370</v>
      </c>
      <c r="B8" s="56">
        <v>44729</v>
      </c>
      <c r="C8" s="12" t="s">
        <v>371</v>
      </c>
      <c r="D8" s="58" t="s">
        <v>372</v>
      </c>
    </row>
    <row r="9" spans="1:8">
      <c r="A9" s="12" t="s">
        <v>373</v>
      </c>
      <c r="B9" s="55">
        <v>44762</v>
      </c>
      <c r="C9" s="12" t="s">
        <v>371</v>
      </c>
      <c r="D9" t="s">
        <v>374</v>
      </c>
    </row>
    <row r="10" spans="1:8">
      <c r="A10" s="12" t="s">
        <v>375</v>
      </c>
      <c r="B10" s="56">
        <v>44767</v>
      </c>
      <c r="C10" t="s">
        <v>366</v>
      </c>
      <c r="D10" t="s">
        <v>376</v>
      </c>
    </row>
    <row r="11" spans="1:8">
      <c r="A11" s="12" t="s">
        <v>377</v>
      </c>
      <c r="B11" s="55">
        <v>45243</v>
      </c>
      <c r="C11" s="12" t="s">
        <v>366</v>
      </c>
      <c r="D11" t="s">
        <v>378</v>
      </c>
    </row>
    <row r="12" spans="1:8">
      <c r="A12" s="12" t="s">
        <v>379</v>
      </c>
      <c r="B12" s="55">
        <v>45384</v>
      </c>
      <c r="C12" s="12" t="s">
        <v>366</v>
      </c>
      <c r="D12" t="s">
        <v>380</v>
      </c>
    </row>
    <row r="13" spans="1:8">
      <c r="A13" s="12" t="s">
        <v>381</v>
      </c>
      <c r="B13" s="55">
        <v>45429</v>
      </c>
      <c r="C13" s="12" t="s">
        <v>366</v>
      </c>
      <c r="D13" t="s">
        <v>382</v>
      </c>
    </row>
    <row r="14" spans="1:8">
      <c r="A14" s="12" t="s">
        <v>383</v>
      </c>
      <c r="B14" s="55">
        <v>45688</v>
      </c>
      <c r="C14" s="12" t="s">
        <v>366</v>
      </c>
      <c r="D14" t="s">
        <v>384</v>
      </c>
    </row>
    <row r="15" spans="1:8">
      <c r="A15" s="12" t="s">
        <v>385</v>
      </c>
      <c r="B15" s="55">
        <v>45695</v>
      </c>
      <c r="C15" s="12" t="s">
        <v>366</v>
      </c>
      <c r="D15" t="s">
        <v>386</v>
      </c>
    </row>
  </sheetData>
  <customSheetViews>
    <customSheetView guid="{A35FDF10-E4D3-BA4B-B0E9-1D3267C557ED}" scale="114">
      <selection activeCell="B1" sqref="B1:G1"/>
      <pageMargins left="0" right="0" top="0" bottom="0" header="0" footer="0"/>
      <pageSetup paperSize="9" orientation="portrait" r:id="rId1"/>
    </customSheetView>
    <customSheetView guid="{CF32832F-96AB-F24B-95EF-A13363AE7304}">
      <selection activeCell="D25" sqref="D25"/>
      <pageMargins left="0" right="0" top="0" bottom="0" header="0" footer="0"/>
      <pageSetup paperSize="9" orientation="portrait" r:id="rId2"/>
    </customSheetView>
    <customSheetView guid="{421149ED-C3D5-4EBD-A6D0-057EC772335F}" scale="114">
      <selection activeCell="B1" sqref="B1:G1"/>
      <pageMargins left="0" right="0" top="0" bottom="0" header="0" footer="0"/>
      <pageSetup paperSize="9" orientation="portrait" r:id="rId3"/>
    </customSheetView>
  </customSheetViews>
  <mergeCells count="2">
    <mergeCell ref="B1:G1"/>
    <mergeCell ref="B2:H2"/>
  </mergeCells>
  <pageMargins left="0.7" right="0.7" top="0.78740157499999996" bottom="0.78740157499999996" header="0.3" footer="0.3"/>
  <pageSetup paperSize="9" orientation="portrait" r:id="rId4"/>
  <drawing r:id="rId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271374E9A664843B9A99CA9AECAF121" ma:contentTypeVersion="11" ma:contentTypeDescription="Create a new document." ma:contentTypeScope="" ma:versionID="35b868ed12942a3ca1192c81de3dbc97">
  <xsd:schema xmlns:xsd="http://www.w3.org/2001/XMLSchema" xmlns:xs="http://www.w3.org/2001/XMLSchema" xmlns:p="http://schemas.microsoft.com/office/2006/metadata/properties" xmlns:ns2="42a6377f-c5c0-4308-a835-25a039eb7c91" xmlns:ns3="d855e06a-82da-49ac-ab86-4107f57c4b36" targetNamespace="http://schemas.microsoft.com/office/2006/metadata/properties" ma:root="true" ma:fieldsID="cb74b2f26e9b95a2e10e4bfdefb14739" ns2:_="" ns3:_="">
    <xsd:import namespace="42a6377f-c5c0-4308-a835-25a039eb7c91"/>
    <xsd:import namespace="d855e06a-82da-49ac-ab86-4107f57c4b3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BillingMetadata"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a6377f-c5c0-4308-a835-25a039eb7c9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BillingMetadata" ma:index="11" nillable="true" ma:displayName="MediaServiceBillingMetadata" ma:hidden="true" ma:internalName="MediaServiceBilling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dfd9e7e7-7edf-4c35-b735-edef714d3416"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855e06a-82da-49ac-ab86-4107f57c4b36"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15cbdf2a-2a41-4224-934c-7b23267d51bd}" ma:internalName="TaxCatchAll" ma:showField="CatchAllData" ma:web="d855e06a-82da-49ac-ab86-4107f57c4b3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d855e06a-82da-49ac-ab86-4107f57c4b36" xsi:nil="true"/>
    <lcf76f155ced4ddcb4097134ff3c332f xmlns="42a6377f-c5c0-4308-a835-25a039eb7c91">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8A73A20F-EF0A-49D7-8105-0B3B3CBD190B}"/>
</file>

<file path=customXml/itemProps2.xml><?xml version="1.0" encoding="utf-8"?>
<ds:datastoreItem xmlns:ds="http://schemas.openxmlformats.org/officeDocument/2006/customXml" ds:itemID="{A681AFAE-34CA-40A3-AB84-F45F0FEF9A6A}"/>
</file>

<file path=customXml/itemProps3.xml><?xml version="1.0" encoding="utf-8"?>
<ds:datastoreItem xmlns:ds="http://schemas.openxmlformats.org/officeDocument/2006/customXml" ds:itemID="{777F8EE8-16DD-4C0F-B6B0-4006B8D709F4}"/>
</file>

<file path=docProps/app.xml><?xml version="1.0" encoding="utf-8"?>
<Properties xmlns="http://schemas.openxmlformats.org/officeDocument/2006/extended-properties" xmlns:vt="http://schemas.openxmlformats.org/officeDocument/2006/docPropsVTypes">
  <Application>Microsoft Excel Online</Application>
  <Manager/>
  <Company>4evergreen</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Lab template  - Part I - Conventional process</dc:title>
  <dc:subject/>
  <dc:creator>Vanessa.Wortmann@ptspaper.de</dc:creator>
  <cp:keywords>CEPI, lab, template, recyclability,Part I, conventional mill, standandard mill</cp:keywords>
  <dc:description/>
  <cp:lastModifiedBy>Ruhwiedel, Jérôme</cp:lastModifiedBy>
  <cp:revision/>
  <dcterms:created xsi:type="dcterms:W3CDTF">2020-06-30T08:10:54Z</dcterms:created>
  <dcterms:modified xsi:type="dcterms:W3CDTF">2026-06-30T18:59:26Z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0x0101004271374E9A664843B9A99CA9AECAF121</vt:lpwstr>
  </property>
  <property fmtid="{D5CDD505-2E9C-101B-9397-08002B2CF9AE}" pid="3" name="MediaServiceImageTags">
    <vt:lpwstr/>
  </property>
</Properties>
</file>